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a8098c0255c420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estutissveciulis/Desktop/Rūtos dokumentai/"/>
    </mc:Choice>
  </mc:AlternateContent>
  <xr:revisionPtr revIDLastSave="0" documentId="8_{24DCAF25-FD51-B54F-B403-C21119F8624C}" xr6:coauthVersionLast="46" xr6:coauthVersionMax="46" xr10:uidLastSave="{00000000-0000-0000-0000-000000000000}"/>
  <bookViews>
    <workbookView xWindow="0" yWindow="500" windowWidth="29040" windowHeight="15520" tabRatio="604" activeTab="2" xr2:uid="{00000000-000D-0000-FFFF-FFFF00000000}"/>
  </bookViews>
  <sheets>
    <sheet name="2 priedas" sheetId="1" r:id="rId1"/>
    <sheet name="2.1 priedas" sheetId="2" r:id="rId2"/>
    <sheet name="2.2 prieda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L18" i="1" l="1"/>
  <c r="X10" i="1"/>
  <c r="B10" i="1"/>
  <c r="E10" i="1" s="1"/>
  <c r="P10" i="1"/>
  <c r="H57" i="2"/>
  <c r="H64" i="2"/>
  <c r="H63" i="2"/>
  <c r="H62" i="2"/>
  <c r="H61" i="2"/>
  <c r="H60" i="2"/>
  <c r="H59" i="2"/>
  <c r="H58" i="2"/>
  <c r="P10" i="2" l="1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H20" i="2"/>
  <c r="Y25" i="1" l="1"/>
  <c r="C21" i="1"/>
  <c r="C24" i="1" s="1"/>
  <c r="C26" i="1" s="1"/>
  <c r="V22" i="1"/>
  <c r="W22" i="1"/>
  <c r="V12" i="1"/>
  <c r="W12" i="1"/>
  <c r="D65" i="2"/>
  <c r="L28" i="2"/>
  <c r="E28" i="2"/>
  <c r="S28" i="2"/>
  <c r="R28" i="2"/>
  <c r="Q28" i="2"/>
  <c r="H54" i="2"/>
  <c r="H55" i="2"/>
  <c r="H56" i="2"/>
  <c r="V18" i="1"/>
  <c r="W18" i="1"/>
  <c r="X18" i="1"/>
  <c r="V17" i="1"/>
  <c r="W17" i="1"/>
  <c r="X17" i="1"/>
  <c r="V16" i="1"/>
  <c r="W16" i="1"/>
  <c r="X16" i="1"/>
  <c r="V15" i="1"/>
  <c r="W15" i="1"/>
  <c r="X15" i="1"/>
  <c r="V14" i="1"/>
  <c r="W14" i="1"/>
  <c r="X14" i="1"/>
  <c r="V13" i="1"/>
  <c r="W13" i="1"/>
  <c r="X13" i="1"/>
  <c r="X12" i="1"/>
  <c r="V10" i="1"/>
  <c r="W10" i="1"/>
  <c r="V19" i="1"/>
  <c r="W19" i="1"/>
  <c r="X19" i="1"/>
  <c r="V20" i="1"/>
  <c r="W20" i="1"/>
  <c r="X20" i="1"/>
  <c r="V11" i="1"/>
  <c r="W11" i="1"/>
  <c r="X11" i="1"/>
  <c r="X22" i="1"/>
  <c r="V23" i="1"/>
  <c r="W23" i="1"/>
  <c r="X23" i="1"/>
  <c r="U18" i="1"/>
  <c r="U17" i="1"/>
  <c r="U16" i="1"/>
  <c r="U14" i="1"/>
  <c r="U13" i="1"/>
  <c r="U10" i="1"/>
  <c r="U15" i="1"/>
  <c r="U12" i="1"/>
  <c r="U22" i="1"/>
  <c r="T21" i="1"/>
  <c r="T24" i="1" s="1"/>
  <c r="T26" i="1" s="1"/>
  <c r="S21" i="1"/>
  <c r="S24" i="1" s="1"/>
  <c r="S26" i="1" s="1"/>
  <c r="R21" i="1"/>
  <c r="R24" i="1" s="1"/>
  <c r="R26" i="1" s="1"/>
  <c r="Q21" i="1"/>
  <c r="Q24" i="1" s="1"/>
  <c r="Q26" i="1" s="1"/>
  <c r="P13" i="1"/>
  <c r="P18" i="1"/>
  <c r="P16" i="1"/>
  <c r="P14" i="1"/>
  <c r="P12" i="1"/>
  <c r="O21" i="1"/>
  <c r="O24" i="1" s="1"/>
  <c r="O26" i="1" s="1"/>
  <c r="N21" i="1"/>
  <c r="N24" i="1" s="1"/>
  <c r="N26" i="1" s="1"/>
  <c r="M21" i="1"/>
  <c r="M24" i="1" s="1"/>
  <c r="M26" i="1" s="1"/>
  <c r="L16" i="1"/>
  <c r="L15" i="1"/>
  <c r="L14" i="1"/>
  <c r="L12" i="1"/>
  <c r="K21" i="1"/>
  <c r="K24" i="1" s="1"/>
  <c r="K26" i="1" s="1"/>
  <c r="I18" i="1"/>
  <c r="I17" i="1"/>
  <c r="I16" i="1"/>
  <c r="I15" i="1"/>
  <c r="I14" i="1"/>
  <c r="I13" i="1"/>
  <c r="I12" i="1"/>
  <c r="I10" i="1"/>
  <c r="H21" i="1"/>
  <c r="H24" i="1" s="1"/>
  <c r="H26" i="1" s="1"/>
  <c r="G21" i="1"/>
  <c r="G24" i="1" s="1"/>
  <c r="G26" i="1" s="1"/>
  <c r="F21" i="1"/>
  <c r="F24" i="1" s="1"/>
  <c r="F26" i="1" s="1"/>
  <c r="E18" i="1"/>
  <c r="E17" i="1"/>
  <c r="E16" i="1"/>
  <c r="E15" i="1"/>
  <c r="E14" i="1"/>
  <c r="E13" i="1"/>
  <c r="E12" i="1"/>
  <c r="E21" i="1" s="1"/>
  <c r="E19" i="1"/>
  <c r="E20" i="1"/>
  <c r="E11" i="1"/>
  <c r="E22" i="1"/>
  <c r="E23" i="1"/>
  <c r="B21" i="1"/>
  <c r="B24" i="1" s="1"/>
  <c r="B26" i="1" s="1"/>
  <c r="E37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9" i="2"/>
  <c r="E30" i="2"/>
  <c r="E31" i="2"/>
  <c r="E32" i="2"/>
  <c r="E33" i="2"/>
  <c r="E34" i="2"/>
  <c r="E35" i="2"/>
  <c r="E36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H51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G65" i="2"/>
  <c r="Q51" i="2"/>
  <c r="R51" i="2"/>
  <c r="S51" i="2"/>
  <c r="N65" i="2"/>
  <c r="M65" i="2"/>
  <c r="S35" i="2"/>
  <c r="R35" i="2"/>
  <c r="Q35" i="2"/>
  <c r="B35" i="4"/>
  <c r="R49" i="2"/>
  <c r="R41" i="2"/>
  <c r="R38" i="2"/>
  <c r="R24" i="2"/>
  <c r="R18" i="2"/>
  <c r="R17" i="2"/>
  <c r="P19" i="1"/>
  <c r="I19" i="1"/>
  <c r="U11" i="1"/>
  <c r="I11" i="1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9" i="2"/>
  <c r="S30" i="2"/>
  <c r="S31" i="2"/>
  <c r="S32" i="2"/>
  <c r="S33" i="2"/>
  <c r="S34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10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P65" i="2"/>
  <c r="O65" i="2"/>
  <c r="K65" i="2"/>
  <c r="R34" i="2"/>
  <c r="R36" i="2"/>
  <c r="R37" i="2"/>
  <c r="Q34" i="2"/>
  <c r="Q36" i="2"/>
  <c r="Q37" i="2"/>
  <c r="G35" i="4"/>
  <c r="F35" i="4"/>
  <c r="D35" i="4"/>
  <c r="C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R22" i="2"/>
  <c r="Q22" i="2"/>
  <c r="R21" i="2"/>
  <c r="Q21" i="2"/>
  <c r="R40" i="2"/>
  <c r="Q40" i="2"/>
  <c r="R33" i="2"/>
  <c r="Q33" i="2"/>
  <c r="R58" i="2"/>
  <c r="R59" i="2"/>
  <c r="R60" i="2"/>
  <c r="R61" i="2"/>
  <c r="R62" i="2"/>
  <c r="R63" i="2"/>
  <c r="R64" i="2"/>
  <c r="Q58" i="2"/>
  <c r="Q59" i="2"/>
  <c r="Q60" i="2"/>
  <c r="Q61" i="2"/>
  <c r="Q62" i="2"/>
  <c r="Q63" i="2"/>
  <c r="Q64" i="2"/>
  <c r="F65" i="2"/>
  <c r="I65" i="2"/>
  <c r="J65" i="2"/>
  <c r="B65" i="2"/>
  <c r="R23" i="2"/>
  <c r="R25" i="2"/>
  <c r="R26" i="2"/>
  <c r="R27" i="2"/>
  <c r="R29" i="2"/>
  <c r="R30" i="2"/>
  <c r="R31" i="2"/>
  <c r="R32" i="2"/>
  <c r="Q38" i="2"/>
  <c r="R39" i="2"/>
  <c r="Q41" i="2"/>
  <c r="R42" i="2"/>
  <c r="R43" i="2"/>
  <c r="R44" i="2"/>
  <c r="R46" i="2"/>
  <c r="R47" i="2"/>
  <c r="R48" i="2"/>
  <c r="Q48" i="2"/>
  <c r="R50" i="2"/>
  <c r="R52" i="2"/>
  <c r="R54" i="2"/>
  <c r="R55" i="2"/>
  <c r="R56" i="2"/>
  <c r="R57" i="2"/>
  <c r="Q23" i="2"/>
  <c r="Q24" i="2"/>
  <c r="Q25" i="2"/>
  <c r="Q26" i="2"/>
  <c r="Q27" i="2"/>
  <c r="Q29" i="2"/>
  <c r="Q30" i="2"/>
  <c r="Q31" i="2"/>
  <c r="Q32" i="2"/>
  <c r="Q39" i="2"/>
  <c r="Q42" i="2"/>
  <c r="Q43" i="2"/>
  <c r="Q44" i="2"/>
  <c r="Q45" i="2"/>
  <c r="Q46" i="2"/>
  <c r="Q47" i="2"/>
  <c r="Q49" i="2"/>
  <c r="Q50" i="2"/>
  <c r="Q52" i="2"/>
  <c r="Q53" i="2"/>
  <c r="Q54" i="2"/>
  <c r="Q55" i="2"/>
  <c r="Q56" i="2"/>
  <c r="Q57" i="2"/>
  <c r="Q10" i="2"/>
  <c r="Q11" i="2"/>
  <c r="R11" i="2"/>
  <c r="Q12" i="2"/>
  <c r="Q13" i="2"/>
  <c r="R13" i="2"/>
  <c r="Q14" i="2"/>
  <c r="Q15" i="2"/>
  <c r="Q16" i="2"/>
  <c r="Q17" i="2"/>
  <c r="Q18" i="2"/>
  <c r="Q19" i="2"/>
  <c r="R19" i="2"/>
  <c r="Q20" i="2"/>
  <c r="R10" i="2"/>
  <c r="R14" i="2"/>
  <c r="R15" i="2"/>
  <c r="R16" i="2"/>
  <c r="R20" i="2"/>
  <c r="L15" i="4"/>
  <c r="R53" i="2"/>
  <c r="R45" i="2"/>
  <c r="C65" i="2"/>
  <c r="R12" i="2"/>
  <c r="L28" i="4" l="1"/>
  <c r="Y22" i="1"/>
  <c r="Y23" i="1"/>
  <c r="Y19" i="1"/>
  <c r="Y13" i="1"/>
  <c r="Y15" i="1"/>
  <c r="Y16" i="1"/>
  <c r="Y20" i="1"/>
  <c r="Y12" i="1"/>
  <c r="Y11" i="1"/>
  <c r="Y18" i="1"/>
  <c r="L10" i="1"/>
  <c r="L21" i="1" s="1"/>
  <c r="L24" i="1" s="1"/>
  <c r="L26" i="1" s="1"/>
  <c r="U21" i="1"/>
  <c r="U24" i="1" s="1"/>
  <c r="U26" i="1" s="1"/>
  <c r="L13" i="4"/>
  <c r="L19" i="4"/>
  <c r="D21" i="1"/>
  <c r="D24" i="1" s="1"/>
  <c r="D26" i="1" s="1"/>
  <c r="Y14" i="1"/>
  <c r="X21" i="1"/>
  <c r="X24" i="1" s="1"/>
  <c r="X26" i="1" s="1"/>
  <c r="E24" i="1"/>
  <c r="E26" i="1" s="1"/>
  <c r="J21" i="1"/>
  <c r="J24" i="1" s="1"/>
  <c r="J26" i="1" s="1"/>
  <c r="P21" i="1"/>
  <c r="P24" i="1" s="1"/>
  <c r="P26" i="1" s="1"/>
  <c r="I21" i="1"/>
  <c r="I24" i="1" s="1"/>
  <c r="I26" i="1" s="1"/>
  <c r="Y10" i="1"/>
  <c r="W21" i="1"/>
  <c r="W24" i="1" s="1"/>
  <c r="W26" i="1" s="1"/>
  <c r="L30" i="4"/>
  <c r="L24" i="4"/>
  <c r="L21" i="4"/>
  <c r="L18" i="4"/>
  <c r="L12" i="4"/>
  <c r="L32" i="4"/>
  <c r="L27" i="4"/>
  <c r="L22" i="4"/>
  <c r="L17" i="4"/>
  <c r="L33" i="4"/>
  <c r="T56" i="2"/>
  <c r="T61" i="2"/>
  <c r="T17" i="2"/>
  <c r="T55" i="2"/>
  <c r="T54" i="2"/>
  <c r="T13" i="2"/>
  <c r="T42" i="2"/>
  <c r="T62" i="2"/>
  <c r="T21" i="2"/>
  <c r="T64" i="2"/>
  <c r="T59" i="2"/>
  <c r="T46" i="2"/>
  <c r="T20" i="2"/>
  <c r="T15" i="2"/>
  <c r="T11" i="2"/>
  <c r="T27" i="2"/>
  <c r="T41" i="2"/>
  <c r="T58" i="2"/>
  <c r="T63" i="2"/>
  <c r="T53" i="2"/>
  <c r="T48" i="2"/>
  <c r="T36" i="2"/>
  <c r="T29" i="2"/>
  <c r="T33" i="2"/>
  <c r="T34" i="2"/>
  <c r="T37" i="2"/>
  <c r="T23" i="2"/>
  <c r="T26" i="2"/>
  <c r="T57" i="2"/>
  <c r="T43" i="2"/>
  <c r="T49" i="2"/>
  <c r="T45" i="2"/>
  <c r="T50" i="2"/>
  <c r="T44" i="2"/>
  <c r="T31" i="2"/>
  <c r="T30" i="2"/>
  <c r="T38" i="2"/>
  <c r="T22" i="2"/>
  <c r="T24" i="2"/>
  <c r="L65" i="2"/>
  <c r="H65" i="2"/>
  <c r="T60" i="2"/>
  <c r="T18" i="2"/>
  <c r="T47" i="2"/>
  <c r="T40" i="2"/>
  <c r="T51" i="2"/>
  <c r="T28" i="2"/>
  <c r="T35" i="2"/>
  <c r="T52" i="2"/>
  <c r="T39" i="2"/>
  <c r="T32" i="2"/>
  <c r="T25" i="2"/>
  <c r="T19" i="2"/>
  <c r="T14" i="2"/>
  <c r="T12" i="2"/>
  <c r="T10" i="2"/>
  <c r="T16" i="2"/>
  <c r="S65" i="2"/>
  <c r="E65" i="2"/>
  <c r="L25" i="4"/>
  <c r="L23" i="4"/>
  <c r="L20" i="4"/>
  <c r="L16" i="4"/>
  <c r="L31" i="4"/>
  <c r="L29" i="4"/>
  <c r="L34" i="4"/>
  <c r="J35" i="4"/>
  <c r="H35" i="4"/>
  <c r="L26" i="4"/>
  <c r="L14" i="4"/>
  <c r="L10" i="4"/>
  <c r="L11" i="4"/>
  <c r="K35" i="4"/>
  <c r="E35" i="4"/>
  <c r="V21" i="1"/>
  <c r="V24" i="1" s="1"/>
  <c r="V26" i="1" s="1"/>
  <c r="Q65" i="2"/>
  <c r="I35" i="4"/>
  <c r="R65" i="2"/>
  <c r="Y17" i="1"/>
  <c r="Y21" i="1" l="1"/>
  <c r="Y24" i="1" s="1"/>
  <c r="Y26" i="1" s="1"/>
  <c r="T65" i="2"/>
  <c r="L35" i="4"/>
</calcChain>
</file>

<file path=xl/sharedStrings.xml><?xml version="1.0" encoding="utf-8"?>
<sst xmlns="http://schemas.openxmlformats.org/spreadsheetml/2006/main" count="188" uniqueCount="127">
  <si>
    <t>Asignavimų valdytojų grupės</t>
  </si>
  <si>
    <t>Darbo užmokestis</t>
  </si>
  <si>
    <t xml:space="preserve">Sandoriai </t>
  </si>
  <si>
    <t>Iš viso</t>
  </si>
  <si>
    <t>Savivaldybės biudžeto lėšos</t>
  </si>
  <si>
    <t>Moksleivio krepšelio lėšos</t>
  </si>
  <si>
    <t>Sandoriai</t>
  </si>
  <si>
    <t>Paprastosios išlaidos</t>
  </si>
  <si>
    <t>Asignavimų valdytojai</t>
  </si>
  <si>
    <t>Babtų gimnazija</t>
  </si>
  <si>
    <t>Domeikavos gimnazija</t>
  </si>
  <si>
    <t>Garliavos J. Lukšos gimnazija</t>
  </si>
  <si>
    <t>Raudondvario gimnazija</t>
  </si>
  <si>
    <t xml:space="preserve">Kauno rajono savivaldybės tarybos </t>
  </si>
  <si>
    <t>Akademijos seniūnija</t>
  </si>
  <si>
    <t>Alšėnų seniūnija</t>
  </si>
  <si>
    <t>Babtų seniūnija</t>
  </si>
  <si>
    <t>Čekiškės seniūnija</t>
  </si>
  <si>
    <t>Domeikavos seniūnija</t>
  </si>
  <si>
    <t>Ežerėlio seniūnija</t>
  </si>
  <si>
    <t>Garliavos apylinkių seniūnija</t>
  </si>
  <si>
    <t>Garliavos seniūnija</t>
  </si>
  <si>
    <t>Kačerginės seniūnija</t>
  </si>
  <si>
    <t>Karmėlavos seniūnija</t>
  </si>
  <si>
    <t>Kulautuvos seniūnija</t>
  </si>
  <si>
    <t>Lapių seniūnija</t>
  </si>
  <si>
    <t>Neveronių seniūnija</t>
  </si>
  <si>
    <t>Raudondvario seniūnija</t>
  </si>
  <si>
    <t>Ringaudų seniūnija</t>
  </si>
  <si>
    <t>Rokų seniūnija</t>
  </si>
  <si>
    <t>Samylų seniūnija</t>
  </si>
  <si>
    <t>Taurakiemio seniūnija</t>
  </si>
  <si>
    <t>Užliedžių seniūnija</t>
  </si>
  <si>
    <t>Vandžiogalos seniūnija</t>
  </si>
  <si>
    <t>Vilkijos apylinkių seniūnija</t>
  </si>
  <si>
    <t>Vilkijos seniūnija</t>
  </si>
  <si>
    <t>Zapyškio seniūnija</t>
  </si>
  <si>
    <t>2  priedas</t>
  </si>
  <si>
    <t>Specialiosios tikslinės dotacijos</t>
  </si>
  <si>
    <t>2.2 priedas</t>
  </si>
  <si>
    <t>Vilkijos gimnazija</t>
  </si>
  <si>
    <t>Linksmakalnio seniūnija</t>
  </si>
  <si>
    <t>2.1 priedas</t>
  </si>
  <si>
    <t>Batniavos seniūnija</t>
  </si>
  <si>
    <t>Biudžeto lėšos</t>
  </si>
  <si>
    <t>____________________________</t>
  </si>
  <si>
    <t>Lapių pagrindinė mokykla</t>
  </si>
  <si>
    <t>Šlienavos pagrindinė mokykla</t>
  </si>
  <si>
    <t>Zapyškio pagrindinė mokykla</t>
  </si>
  <si>
    <t>Ringaudų pradinė mokykla</t>
  </si>
  <si>
    <t>Ilgakiemio mokykla-darželis</t>
  </si>
  <si>
    <t>Linksmakalnio mokykla-darželis</t>
  </si>
  <si>
    <t>Ežerėlio kultūros centras</t>
  </si>
  <si>
    <t>Samylų kultūros centras</t>
  </si>
  <si>
    <t>Babtų kultūros centras</t>
  </si>
  <si>
    <t>Ramučių kultūros centras</t>
  </si>
  <si>
    <t>Vilkijos kultūros centras</t>
  </si>
  <si>
    <t>Garliavos meno mokykla</t>
  </si>
  <si>
    <t>Biudžetinių įstaigų pajamos</t>
  </si>
  <si>
    <t>Kitos dotacijos</t>
  </si>
  <si>
    <t>VIP</t>
  </si>
  <si>
    <t>Dziudo ir jojimo sporto mokykla</t>
  </si>
  <si>
    <t>Kulautuvos lopšelis-darželis</t>
  </si>
  <si>
    <t>Neveronių lopšelis-darželis</t>
  </si>
  <si>
    <t>Vilkijos lopšelis-darželis "Daigelis"</t>
  </si>
  <si>
    <t>Sporto mokykla</t>
  </si>
  <si>
    <t>Raudondvario kultūros centras</t>
  </si>
  <si>
    <t>Kauno rajono muziejus</t>
  </si>
  <si>
    <t>Skolintos lėšos</t>
  </si>
  <si>
    <t>Iš viso su skolintom lėšom</t>
  </si>
  <si>
    <t>Seniūnijų pajamos</t>
  </si>
  <si>
    <t>Garliavos sporto ir kultūros centras</t>
  </si>
  <si>
    <t>Garliavos lopšelis-darželis "Eglutė"</t>
  </si>
  <si>
    <t>Garliavos lopšelis-darželis "Obelėlė"</t>
  </si>
  <si>
    <t>Ežerėlio lopšelis-darželis</t>
  </si>
  <si>
    <t>Domeikavos lopšelis-darželis</t>
  </si>
  <si>
    <t>Čekiškės  P. Dovydaičio gimnazija</t>
  </si>
  <si>
    <t>Neveronių gimnazija</t>
  </si>
  <si>
    <t>Vandžiogalos gimnazija</t>
  </si>
  <si>
    <t>Ežerėlio pagrindinė mokykla</t>
  </si>
  <si>
    <t>Garliavos A. Mitkaus pagrindinė mokykla</t>
  </si>
  <si>
    <t>Garliavos Jonučių progimnazija</t>
  </si>
  <si>
    <t>Kulautuvos pagrindinė mokykla</t>
  </si>
  <si>
    <t>Babtų lopšelis-darželis</t>
  </si>
  <si>
    <t>Karmėlavos lopšelis-darželis "Žilvitis"</t>
  </si>
  <si>
    <t>Raudondvario lopš.-darž. "Riešutėlis"</t>
  </si>
  <si>
    <t>Kačerginės vaikų sanatorijos "Žibutė" mokykla</t>
  </si>
  <si>
    <t>Eigirgalos lopšelis darželis</t>
  </si>
  <si>
    <t>Giraitės darželis</t>
  </si>
  <si>
    <t>Girionių darželis</t>
  </si>
  <si>
    <t>Jonučių darželis</t>
  </si>
  <si>
    <t>Karmėlavos B. Buračo gimnazija</t>
  </si>
  <si>
    <t>Noreikiškių lopšelis-darželis "Ąžuolėlis"</t>
  </si>
  <si>
    <t>Lapių lopšelis-darželis</t>
  </si>
  <si>
    <t>Laisvas biudžeto lėšų likutis</t>
  </si>
  <si>
    <t>Piliuonos gimnazija</t>
  </si>
  <si>
    <t>Rokų mokykla-darželis</t>
  </si>
  <si>
    <t>Batniavos mokykla-daugiafunkcis centras</t>
  </si>
  <si>
    <t>Panevėžiuko mokykla-daugiafunkcis centras</t>
  </si>
  <si>
    <t>2. Kontrolės ir audito  tarnyba</t>
  </si>
  <si>
    <t>3. Kultūros, švietimo ir sporto skyrius, aptarnaujantis biudžetines įstaigas-asignavimų valdytojus</t>
  </si>
  <si>
    <t>4. Švietimo centras</t>
  </si>
  <si>
    <t>5. Čekiškės socialinės globos ir priežiūros namai</t>
  </si>
  <si>
    <t>6. Vaiko gerovės centras "Gynia"</t>
  </si>
  <si>
    <t>7. Socialinių paslaugų centras</t>
  </si>
  <si>
    <t>8. Visuomenės sveikatos biuras</t>
  </si>
  <si>
    <t>9. Viešoji biblioteka</t>
  </si>
  <si>
    <t>10. Palūkanų mokėjimas</t>
  </si>
  <si>
    <t>11. Paskolų mokėjimas</t>
  </si>
  <si>
    <t>12. Iš viso</t>
  </si>
  <si>
    <t>Iš viso su ES lėšom</t>
  </si>
  <si>
    <t>Raudondvario pradinė mokykla</t>
  </si>
  <si>
    <t xml:space="preserve">Darbo užmokestis </t>
  </si>
  <si>
    <t>1. Administracija</t>
  </si>
  <si>
    <t>Akademijos darželis-mokykla "Gilė"</t>
  </si>
  <si>
    <t xml:space="preserve">Europos Sąjungos lėšos su likučiu </t>
  </si>
  <si>
    <t>2021 m. sausio 28 d. sprendimo  projekto</t>
  </si>
  <si>
    <t>KAUNO RAJONO SAVIVALDYBĖS ŠVIETIMO ĮSTAIGŲ 2021 M. BIUDŽETAS, TŪKST. EUR</t>
  </si>
  <si>
    <t>2021 m. sausio 28 d. sprendimo projekto</t>
  </si>
  <si>
    <t>KAUNO RAJONO SAVIVALDYBĖS SENIŪNIJŲ 2021 M. BIUDŽETAS, TŪKST. EUR</t>
  </si>
  <si>
    <t>Kačerginės mokykla-daugiafunkcis centras</t>
  </si>
  <si>
    <t>Raudondvario lopš.-darž. "Vyturėlis"</t>
  </si>
  <si>
    <t xml:space="preserve"> TS-4</t>
  </si>
  <si>
    <t xml:space="preserve"> </t>
  </si>
  <si>
    <t xml:space="preserve">sprendimo TS-4 </t>
  </si>
  <si>
    <t xml:space="preserve">sprendimo </t>
  </si>
  <si>
    <t>2021 m. sausio 28 d. sprendimo TS-4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</si>
</sst>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\-0.0;"/>
  </numFmts>
  <fonts count="21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Arial"/>
      <family val="2"/>
      <charset val="186"/>
    </font>
    <font>
      <u/>
      <sz val="11"/>
      <name val="Times New Roman"/>
      <family val="1"/>
      <charset val="186"/>
    </font>
    <font>
      <u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/>
    </xf>
    <xf numFmtId="0" fontId="8" fillId="0" borderId="0" xfId="0" applyFont="1"/>
    <xf numFmtId="0" fontId="2" fillId="0" borderId="0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7" fillId="0" borderId="0" xfId="0" applyFont="1" applyAlignment="1"/>
    <xf numFmtId="0" fontId="4" fillId="0" borderId="17" xfId="0" applyFont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0" fontId="6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164" fontId="2" fillId="0" borderId="2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164" fontId="2" fillId="0" borderId="23" xfId="0" applyNumberFormat="1" applyFont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2" fillId="2" borderId="26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31" xfId="0" applyNumberFormat="1" applyFont="1" applyFill="1" applyBorder="1" applyAlignment="1">
      <alignment horizontal="center" vertical="center" wrapText="1"/>
    </xf>
    <xf numFmtId="164" fontId="2" fillId="2" borderId="25" xfId="0" applyNumberFormat="1" applyFont="1" applyFill="1" applyBorder="1" applyAlignment="1">
      <alignment horizontal="center" vertical="center" wrapText="1"/>
    </xf>
    <xf numFmtId="164" fontId="2" fillId="2" borderId="32" xfId="0" applyNumberFormat="1" applyFont="1" applyFill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164" fontId="4" fillId="0" borderId="34" xfId="0" applyNumberFormat="1" applyFont="1" applyBorder="1" applyAlignment="1">
      <alignment horizontal="center"/>
    </xf>
    <xf numFmtId="0" fontId="0" fillId="0" borderId="0" xfId="0" applyBorder="1"/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164" fontId="4" fillId="0" borderId="36" xfId="0" applyNumberFormat="1" applyFont="1" applyBorder="1" applyAlignment="1">
      <alignment horizontal="center"/>
    </xf>
    <xf numFmtId="164" fontId="4" fillId="0" borderId="37" xfId="0" applyNumberFormat="1" applyFont="1" applyBorder="1" applyAlignment="1">
      <alignment horizontal="center"/>
    </xf>
    <xf numFmtId="164" fontId="4" fillId="0" borderId="38" xfId="0" applyNumberFormat="1" applyFont="1" applyBorder="1" applyAlignment="1">
      <alignment horizontal="center"/>
    </xf>
    <xf numFmtId="164" fontId="4" fillId="0" borderId="39" xfId="0" applyNumberFormat="1" applyFont="1" applyBorder="1" applyAlignment="1">
      <alignment horizontal="center"/>
    </xf>
    <xf numFmtId="164" fontId="6" fillId="0" borderId="36" xfId="0" applyNumberFormat="1" applyFont="1" applyBorder="1" applyAlignment="1">
      <alignment horizontal="center" vertical="center" wrapText="1"/>
    </xf>
    <xf numFmtId="164" fontId="4" fillId="0" borderId="40" xfId="0" applyNumberFormat="1" applyFont="1" applyBorder="1" applyAlignment="1">
      <alignment horizontal="center"/>
    </xf>
    <xf numFmtId="164" fontId="4" fillId="0" borderId="41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/>
    <xf numFmtId="164" fontId="4" fillId="0" borderId="42" xfId="0" applyNumberFormat="1" applyFont="1" applyBorder="1"/>
    <xf numFmtId="164" fontId="2" fillId="0" borderId="5" xfId="0" applyNumberFormat="1" applyFont="1" applyBorder="1" applyAlignment="1">
      <alignment horizontal="center"/>
    </xf>
    <xf numFmtId="164" fontId="14" fillId="0" borderId="44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4" fillId="0" borderId="36" xfId="0" applyNumberFormat="1" applyFont="1" applyBorder="1"/>
    <xf numFmtId="0" fontId="14" fillId="0" borderId="38" xfId="0" applyFont="1" applyBorder="1"/>
    <xf numFmtId="164" fontId="13" fillId="0" borderId="7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2" fillId="0" borderId="34" xfId="0" applyFont="1" applyFill="1" applyBorder="1" applyAlignment="1">
      <alignment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6" fillId="0" borderId="38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64" fontId="6" fillId="0" borderId="40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43" xfId="0" applyNumberFormat="1" applyFont="1" applyBorder="1" applyAlignment="1">
      <alignment horizontal="center" vertical="center" wrapText="1"/>
    </xf>
    <xf numFmtId="164" fontId="6" fillId="0" borderId="44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horizontal="center" vertical="center" wrapText="1"/>
    </xf>
    <xf numFmtId="0" fontId="2" fillId="0" borderId="27" xfId="0" applyFont="1" applyBorder="1"/>
    <xf numFmtId="0" fontId="2" fillId="0" borderId="3" xfId="0" applyFont="1" applyBorder="1"/>
    <xf numFmtId="164" fontId="2" fillId="0" borderId="14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4" fillId="0" borderId="39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64" fontId="4" fillId="0" borderId="36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/>
    </xf>
    <xf numFmtId="164" fontId="2" fillId="0" borderId="29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164" fontId="6" fillId="0" borderId="52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right"/>
    </xf>
    <xf numFmtId="164" fontId="2" fillId="0" borderId="1" xfId="0" applyNumberFormat="1" applyFont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38" xfId="0" applyFont="1" applyBorder="1" applyAlignment="1">
      <alignment horizontal="left"/>
    </xf>
    <xf numFmtId="0" fontId="4" fillId="0" borderId="34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/>
    </xf>
    <xf numFmtId="0" fontId="7" fillId="0" borderId="39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2" borderId="63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4" fillId="0" borderId="35" xfId="0" applyFont="1" applyBorder="1" applyAlignment="1">
      <alignment vertical="center" wrapText="1"/>
    </xf>
    <xf numFmtId="164" fontId="2" fillId="0" borderId="12" xfId="0" applyNumberFormat="1" applyFont="1" applyBorder="1" applyAlignment="1">
      <alignment horizontal="center"/>
    </xf>
    <xf numFmtId="0" fontId="2" fillId="0" borderId="29" xfId="0" applyFont="1" applyBorder="1"/>
    <xf numFmtId="0" fontId="2" fillId="0" borderId="8" xfId="0" applyFont="1" applyBorder="1"/>
    <xf numFmtId="164" fontId="2" fillId="0" borderId="13" xfId="0" applyNumberFormat="1" applyFont="1" applyBorder="1" applyAlignment="1">
      <alignment horizontal="center"/>
    </xf>
    <xf numFmtId="0" fontId="2" fillId="0" borderId="12" xfId="0" applyFont="1" applyBorder="1"/>
    <xf numFmtId="0" fontId="2" fillId="0" borderId="0" xfId="0" applyFont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7" xfId="0" applyNumberFormat="1" applyFont="1" applyBorder="1" applyAlignment="1">
      <alignment horizontal="center" vertical="center" wrapText="1"/>
    </xf>
    <xf numFmtId="164" fontId="2" fillId="0" borderId="49" xfId="0" applyNumberFormat="1" applyFont="1" applyBorder="1" applyAlignment="1">
      <alignment horizontal="center" vertical="center" wrapText="1"/>
    </xf>
    <xf numFmtId="164" fontId="2" fillId="0" borderId="51" xfId="0" applyNumberFormat="1" applyFont="1" applyBorder="1" applyAlignment="1">
      <alignment horizontal="center" vertical="center" wrapText="1"/>
    </xf>
    <xf numFmtId="164" fontId="4" fillId="0" borderId="50" xfId="0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left"/>
    </xf>
    <xf numFmtId="0" fontId="5" fillId="0" borderId="35" xfId="0" applyFont="1" applyBorder="1" applyAlignment="1">
      <alignment vertical="center" wrapText="1"/>
    </xf>
    <xf numFmtId="1" fontId="5" fillId="0" borderId="34" xfId="0" applyNumberFormat="1" applyFont="1" applyBorder="1"/>
    <xf numFmtId="0" fontId="11" fillId="0" borderId="34" xfId="0" applyFont="1" applyBorder="1"/>
    <xf numFmtId="1" fontId="11" fillId="0" borderId="34" xfId="0" applyNumberFormat="1" applyFont="1" applyBorder="1"/>
    <xf numFmtId="1" fontId="2" fillId="0" borderId="34" xfId="0" applyNumberFormat="1" applyFont="1" applyBorder="1"/>
    <xf numFmtId="1" fontId="11" fillId="0" borderId="35" xfId="0" applyNumberFormat="1" applyFont="1" applyBorder="1"/>
    <xf numFmtId="1" fontId="11" fillId="0" borderId="39" xfId="0" applyNumberFormat="1" applyFont="1" applyBorder="1"/>
    <xf numFmtId="1" fontId="11" fillId="0" borderId="50" xfId="0" applyNumberFormat="1" applyFont="1" applyBorder="1"/>
    <xf numFmtId="164" fontId="2" fillId="0" borderId="51" xfId="0" applyNumberFormat="1" applyFont="1" applyBorder="1" applyAlignment="1">
      <alignment horizontal="center"/>
    </xf>
    <xf numFmtId="164" fontId="2" fillId="0" borderId="46" xfId="0" applyNumberFormat="1" applyFont="1" applyBorder="1" applyAlignment="1">
      <alignment horizontal="center"/>
    </xf>
    <xf numFmtId="164" fontId="2" fillId="2" borderId="47" xfId="0" applyNumberFormat="1" applyFont="1" applyFill="1" applyBorder="1" applyAlignment="1">
      <alignment horizontal="center" vertical="center" wrapText="1"/>
    </xf>
    <xf numFmtId="0" fontId="2" fillId="0" borderId="48" xfId="0" applyFont="1" applyBorder="1"/>
    <xf numFmtId="0" fontId="2" fillId="0" borderId="46" xfId="0" applyFont="1" applyBorder="1"/>
    <xf numFmtId="164" fontId="2" fillId="0" borderId="49" xfId="0" applyNumberFormat="1" applyFont="1" applyBorder="1" applyAlignment="1">
      <alignment horizontal="center"/>
    </xf>
    <xf numFmtId="0" fontId="2" fillId="0" borderId="51" xfId="0" applyFont="1" applyBorder="1"/>
    <xf numFmtId="164" fontId="2" fillId="0" borderId="48" xfId="0" applyNumberFormat="1" applyFont="1" applyBorder="1" applyAlignment="1">
      <alignment horizontal="center"/>
    </xf>
    <xf numFmtId="164" fontId="4" fillId="0" borderId="50" xfId="0" applyNumberFormat="1" applyFont="1" applyBorder="1" applyAlignment="1">
      <alignment horizontal="center"/>
    </xf>
    <xf numFmtId="1" fontId="11" fillId="0" borderId="33" xfId="0" applyNumberFormat="1" applyFont="1" applyBorder="1"/>
    <xf numFmtId="164" fontId="2" fillId="0" borderId="20" xfId="0" applyNumberFormat="1" applyFont="1" applyBorder="1" applyAlignment="1">
      <alignment horizontal="center"/>
    </xf>
    <xf numFmtId="0" fontId="2" fillId="0" borderId="24" xfId="0" applyFont="1" applyBorder="1"/>
    <xf numFmtId="0" fontId="2" fillId="0" borderId="22" xfId="0" applyFont="1" applyBorder="1"/>
    <xf numFmtId="164" fontId="2" fillId="0" borderId="23" xfId="0" applyNumberFormat="1" applyFont="1" applyBorder="1" applyAlignment="1">
      <alignment horizontal="center"/>
    </xf>
    <xf numFmtId="0" fontId="2" fillId="0" borderId="20" xfId="0" applyFont="1" applyBorder="1"/>
    <xf numFmtId="0" fontId="6" fillId="2" borderId="34" xfId="0" applyFont="1" applyFill="1" applyBorder="1" applyAlignment="1">
      <alignment horizontal="left"/>
    </xf>
    <xf numFmtId="0" fontId="4" fillId="0" borderId="63" xfId="0" applyFont="1" applyBorder="1" applyAlignment="1">
      <alignment horizontal="left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7" fillId="0" borderId="38" xfId="0" applyFont="1" applyBorder="1" applyAlignment="1">
      <alignment horizontal="right"/>
    </xf>
    <xf numFmtId="164" fontId="2" fillId="0" borderId="7" xfId="0" applyNumberFormat="1" applyFont="1" applyBorder="1"/>
    <xf numFmtId="164" fontId="4" fillId="0" borderId="40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164" fontId="2" fillId="2" borderId="36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4" fontId="2" fillId="2" borderId="42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37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 wrapText="1"/>
    </xf>
    <xf numFmtId="0" fontId="0" fillId="0" borderId="18" xfId="0" applyBorder="1"/>
    <xf numFmtId="0" fontId="11" fillId="0" borderId="18" xfId="0" applyFont="1" applyBorder="1"/>
    <xf numFmtId="0" fontId="9" fillId="0" borderId="18" xfId="0" applyFont="1" applyBorder="1"/>
    <xf numFmtId="164" fontId="18" fillId="0" borderId="0" xfId="0" applyNumberFormat="1" applyFont="1"/>
    <xf numFmtId="164" fontId="19" fillId="0" borderId="0" xfId="0" applyNumberFormat="1" applyFont="1"/>
    <xf numFmtId="0" fontId="2" fillId="0" borderId="0" xfId="0" applyFont="1" applyAlignment="1">
      <alignment horizontal="center" vertical="center" wrapText="1"/>
    </xf>
    <xf numFmtId="164" fontId="6" fillId="0" borderId="37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right"/>
    </xf>
    <xf numFmtId="164" fontId="4" fillId="0" borderId="64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5" fontId="2" fillId="0" borderId="65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 wrapText="1"/>
    </xf>
    <xf numFmtId="164" fontId="11" fillId="0" borderId="66" xfId="1" applyNumberFormat="1" applyFont="1" applyBorder="1" applyAlignment="1">
      <alignment horizontal="center"/>
    </xf>
    <xf numFmtId="164" fontId="11" fillId="0" borderId="66" xfId="1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46" xfId="0" applyNumberFormat="1" applyFont="1" applyBorder="1" applyAlignment="1">
      <alignment horizontal="center"/>
    </xf>
    <xf numFmtId="164" fontId="11" fillId="0" borderId="65" xfId="0" applyNumberFormat="1" applyFont="1" applyBorder="1" applyAlignment="1">
      <alignment horizontal="center"/>
    </xf>
    <xf numFmtId="164" fontId="11" fillId="0" borderId="65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/>
    </xf>
    <xf numFmtId="164" fontId="4" fillId="0" borderId="4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10" fillId="0" borderId="12" xfId="0" applyFont="1" applyBorder="1" applyAlignment="1"/>
    <xf numFmtId="0" fontId="8" fillId="0" borderId="22" xfId="0" applyFont="1" applyBorder="1" applyAlignment="1">
      <alignment horizontal="center" vertical="center" wrapText="1"/>
    </xf>
    <xf numFmtId="0" fontId="20" fillId="0" borderId="8" xfId="0" applyFont="1" applyBorder="1" applyAlignment="1"/>
    <xf numFmtId="0" fontId="5" fillId="0" borderId="22" xfId="0" applyFont="1" applyBorder="1" applyAlignment="1">
      <alignment horizontal="center" vertical="center" wrapText="1"/>
    </xf>
    <xf numFmtId="0" fontId="10" fillId="0" borderId="8" xfId="0" applyFont="1" applyBorder="1" applyAlignment="1"/>
    <xf numFmtId="0" fontId="5" fillId="0" borderId="21" xfId="0" applyFont="1" applyBorder="1" applyAlignment="1">
      <alignment horizontal="center" vertical="center" wrapText="1"/>
    </xf>
    <xf numFmtId="0" fontId="10" fillId="0" borderId="9" xfId="0" applyFont="1" applyBorder="1" applyAlignment="1"/>
    <xf numFmtId="0" fontId="6" fillId="0" borderId="6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/>
    <xf numFmtId="0" fontId="10" fillId="0" borderId="51" xfId="0" applyFont="1" applyBorder="1" applyAlignment="1"/>
    <xf numFmtId="0" fontId="20" fillId="0" borderId="46" xfId="0" applyFont="1" applyBorder="1" applyAlignment="1"/>
    <xf numFmtId="0" fontId="6" fillId="0" borderId="1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10" fillId="0" borderId="49" xfId="0" applyFont="1" applyBorder="1" applyAlignment="1"/>
    <xf numFmtId="0" fontId="5" fillId="0" borderId="54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47" xfId="0" applyFont="1" applyBorder="1" applyAlignment="1"/>
    <xf numFmtId="0" fontId="10" fillId="0" borderId="46" xfId="0" applyFont="1" applyBorder="1" applyAlignment="1"/>
    <xf numFmtId="0" fontId="6" fillId="0" borderId="5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10" fillId="0" borderId="50" xfId="0" applyFont="1" applyBorder="1" applyAlignment="1"/>
    <xf numFmtId="0" fontId="5" fillId="0" borderId="24" xfId="0" applyFont="1" applyBorder="1" applyAlignment="1">
      <alignment horizontal="center" vertical="center" wrapText="1"/>
    </xf>
    <xf numFmtId="0" fontId="10" fillId="0" borderId="48" xfId="0" applyFont="1" applyBorder="1" applyAlignment="1"/>
    <xf numFmtId="0" fontId="10" fillId="0" borderId="13" xfId="0" applyFont="1" applyBorder="1" applyAlignment="1"/>
    <xf numFmtId="0" fontId="9" fillId="0" borderId="50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/>
    <xf numFmtId="0" fontId="9" fillId="0" borderId="46" xfId="0" applyFont="1" applyBorder="1" applyAlignment="1"/>
    <xf numFmtId="0" fontId="9" fillId="0" borderId="50" xfId="0" applyFont="1" applyBorder="1" applyAlignment="1"/>
    <xf numFmtId="0" fontId="9" fillId="0" borderId="48" xfId="0" applyFont="1" applyBorder="1" applyAlignment="1"/>
  </cellXfs>
  <cellStyles count="2">
    <cellStyle name="Įprastas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1"/>
  <sheetViews>
    <sheetView topLeftCell="M1" zoomScale="150" zoomScaleNormal="150" workbookViewId="0">
      <pane xSplit="22520" topLeftCell="F1"/>
      <selection activeCell="Q4" sqref="Q4"/>
      <selection pane="topRight" activeCell="F21" sqref="F21"/>
    </sheetView>
  </sheetViews>
  <sheetFormatPr baseColWidth="10" defaultColWidth="8.83203125" defaultRowHeight="13" x14ac:dyDescent="0.15"/>
  <cols>
    <col min="1" max="1" width="28" customWidth="1"/>
    <col min="2" max="2" width="8.83203125" customWidth="1"/>
    <col min="3" max="3" width="9.33203125" customWidth="1"/>
    <col min="4" max="4" width="8.6640625" customWidth="1"/>
    <col min="5" max="5" width="9.5" customWidth="1"/>
    <col min="6" max="6" width="9.6640625" customWidth="1"/>
    <col min="7" max="7" width="9.5" customWidth="1"/>
    <col min="8" max="8" width="8.33203125" customWidth="1"/>
    <col min="9" max="9" width="7.5" customWidth="1"/>
    <col min="10" max="10" width="8.83203125" customWidth="1"/>
    <col min="11" max="11" width="9.5" customWidth="1"/>
    <col min="12" max="12" width="6.5" customWidth="1"/>
    <col min="13" max="13" width="9.83203125" customWidth="1"/>
    <col min="14" max="14" width="9.5" customWidth="1"/>
    <col min="15" max="15" width="8.5" customWidth="1"/>
    <col min="16" max="16" width="8" customWidth="1"/>
    <col min="17" max="17" width="8.5" customWidth="1"/>
    <col min="18" max="18" width="8.83203125" customWidth="1"/>
    <col min="19" max="19" width="9.5" customWidth="1"/>
    <col min="20" max="20" width="8.5" customWidth="1"/>
    <col min="21" max="21" width="8" customWidth="1"/>
    <col min="22" max="23" width="9.6640625" customWidth="1"/>
    <col min="24" max="24" width="8.1640625" customWidth="1"/>
    <col min="25" max="25" width="9.1640625" customWidth="1"/>
    <col min="26" max="26" width="10.5" bestFit="1" customWidth="1"/>
  </cols>
  <sheetData>
    <row r="1" spans="1:29" ht="14" x14ac:dyDescent="0.15">
      <c r="T1" s="1" t="s">
        <v>13</v>
      </c>
      <c r="U1" s="1"/>
      <c r="V1" s="1"/>
      <c r="W1" s="1"/>
      <c r="Z1" s="21"/>
    </row>
    <row r="2" spans="1:29" ht="14" x14ac:dyDescent="0.15">
      <c r="T2" s="1" t="s">
        <v>118</v>
      </c>
      <c r="U2" s="1"/>
      <c r="V2" s="1" t="s">
        <v>125</v>
      </c>
      <c r="W2" s="1" t="s">
        <v>122</v>
      </c>
      <c r="Z2" s="21"/>
    </row>
    <row r="3" spans="1:29" ht="14" x14ac:dyDescent="0.15">
      <c r="T3" s="22" t="s">
        <v>37</v>
      </c>
      <c r="U3" s="1"/>
      <c r="V3" s="1"/>
      <c r="W3" s="1"/>
      <c r="Z3" s="21"/>
    </row>
    <row r="4" spans="1:29" ht="14" x14ac:dyDescent="0.15">
      <c r="V4" s="22"/>
      <c r="W4" s="1"/>
      <c r="X4" s="1"/>
      <c r="Y4" s="1"/>
      <c r="Z4" s="21"/>
    </row>
    <row r="5" spans="1:29" ht="16" x14ac:dyDescent="0.2">
      <c r="A5" s="231" t="s">
        <v>123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</row>
    <row r="6" spans="1:29" ht="15" thickBo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46.5" customHeight="1" thickBot="1" x14ac:dyDescent="0.2">
      <c r="A7" s="240" t="s">
        <v>0</v>
      </c>
      <c r="B7" s="252" t="s">
        <v>4</v>
      </c>
      <c r="C7" s="253"/>
      <c r="D7" s="253"/>
      <c r="E7" s="254"/>
      <c r="F7" s="242" t="s">
        <v>38</v>
      </c>
      <c r="G7" s="243"/>
      <c r="H7" s="244"/>
      <c r="I7" s="244"/>
      <c r="J7" s="245" t="s">
        <v>59</v>
      </c>
      <c r="K7" s="246"/>
      <c r="L7" s="247"/>
      <c r="M7" s="263" t="s">
        <v>5</v>
      </c>
      <c r="N7" s="243"/>
      <c r="O7" s="244"/>
      <c r="P7" s="259"/>
      <c r="Q7" s="31" t="s">
        <v>60</v>
      </c>
      <c r="R7" s="264" t="s">
        <v>58</v>
      </c>
      <c r="S7" s="265"/>
      <c r="T7" s="265"/>
      <c r="U7" s="266"/>
      <c r="V7" s="242" t="s">
        <v>3</v>
      </c>
      <c r="W7" s="243"/>
      <c r="X7" s="243"/>
      <c r="Y7" s="259"/>
      <c r="Z7" s="1"/>
    </row>
    <row r="8" spans="1:29" ht="46.5" customHeight="1" x14ac:dyDescent="0.15">
      <c r="A8" s="241"/>
      <c r="B8" s="232" t="s">
        <v>1</v>
      </c>
      <c r="C8" s="234" t="s">
        <v>7</v>
      </c>
      <c r="D8" s="236" t="s">
        <v>2</v>
      </c>
      <c r="E8" s="238" t="s">
        <v>3</v>
      </c>
      <c r="F8" s="232" t="s">
        <v>1</v>
      </c>
      <c r="G8" s="234" t="s">
        <v>7</v>
      </c>
      <c r="H8" s="257" t="s">
        <v>6</v>
      </c>
      <c r="I8" s="255" t="s">
        <v>3</v>
      </c>
      <c r="J8" s="232" t="s">
        <v>1</v>
      </c>
      <c r="K8" s="234" t="s">
        <v>7</v>
      </c>
      <c r="L8" s="238" t="s">
        <v>3</v>
      </c>
      <c r="M8" s="268" t="s">
        <v>1</v>
      </c>
      <c r="N8" s="234" t="s">
        <v>7</v>
      </c>
      <c r="O8" s="236" t="s">
        <v>2</v>
      </c>
      <c r="P8" s="238" t="s">
        <v>3</v>
      </c>
      <c r="Q8" s="248" t="s">
        <v>6</v>
      </c>
      <c r="R8" s="232" t="s">
        <v>1</v>
      </c>
      <c r="S8" s="234" t="s">
        <v>7</v>
      </c>
      <c r="T8" s="236" t="s">
        <v>2</v>
      </c>
      <c r="U8" s="255" t="s">
        <v>3</v>
      </c>
      <c r="V8" s="232" t="s">
        <v>1</v>
      </c>
      <c r="W8" s="234" t="s">
        <v>7</v>
      </c>
      <c r="X8" s="255" t="s">
        <v>2</v>
      </c>
      <c r="Y8" s="248" t="s">
        <v>3</v>
      </c>
      <c r="Z8" s="1"/>
    </row>
    <row r="9" spans="1:29" ht="15" thickBot="1" x14ac:dyDescent="0.2">
      <c r="A9" s="241"/>
      <c r="B9" s="233"/>
      <c r="C9" s="235"/>
      <c r="D9" s="237"/>
      <c r="E9" s="239"/>
      <c r="F9" s="250"/>
      <c r="G9" s="251"/>
      <c r="H9" s="258"/>
      <c r="I9" s="256"/>
      <c r="J9" s="250"/>
      <c r="K9" s="251"/>
      <c r="L9" s="261"/>
      <c r="M9" s="269"/>
      <c r="N9" s="251"/>
      <c r="O9" s="262"/>
      <c r="P9" s="261"/>
      <c r="Q9" s="249"/>
      <c r="R9" s="250"/>
      <c r="S9" s="251"/>
      <c r="T9" s="262"/>
      <c r="U9" s="256"/>
      <c r="V9" s="233"/>
      <c r="W9" s="235"/>
      <c r="X9" s="270"/>
      <c r="Y9" s="267"/>
      <c r="Z9" s="3"/>
    </row>
    <row r="10" spans="1:29" ht="17" thickBot="1" x14ac:dyDescent="0.25">
      <c r="A10" s="138" t="s">
        <v>113</v>
      </c>
      <c r="B10" s="200">
        <f>9564.7-B11</f>
        <v>9376.3000000000011</v>
      </c>
      <c r="C10" s="201">
        <f>20988.2-C11-141.9-2.5</f>
        <v>20835.2</v>
      </c>
      <c r="D10" s="201">
        <f>7240.6-D11+141.9</f>
        <v>7381.5</v>
      </c>
      <c r="E10" s="202">
        <f>SUM(B10:D10)</f>
        <v>37593</v>
      </c>
      <c r="F10" s="200">
        <v>1419.6</v>
      </c>
      <c r="G10" s="203">
        <v>2823.5</v>
      </c>
      <c r="H10" s="204">
        <v>0</v>
      </c>
      <c r="I10" s="202">
        <f>SUM(F10:H10)</f>
        <v>4243.1000000000004</v>
      </c>
      <c r="J10" s="200">
        <v>37</v>
      </c>
      <c r="K10" s="203">
        <v>593.6</v>
      </c>
      <c r="L10" s="202">
        <f>SUM(J10:K10)</f>
        <v>630.6</v>
      </c>
      <c r="M10" s="200">
        <v>2699.6</v>
      </c>
      <c r="N10" s="203">
        <v>124.1</v>
      </c>
      <c r="O10" s="204">
        <v>0.9</v>
      </c>
      <c r="P10" s="202">
        <f>SUM(M10:O10)</f>
        <v>2824.6</v>
      </c>
      <c r="Q10" s="205">
        <v>0</v>
      </c>
      <c r="R10" s="200"/>
      <c r="S10" s="201">
        <v>501.8</v>
      </c>
      <c r="T10" s="203">
        <v>195.6</v>
      </c>
      <c r="U10" s="204">
        <f>SUM(R10:T10)</f>
        <v>697.4</v>
      </c>
      <c r="V10" s="206">
        <f>R10+M10+F10+B10+J10</f>
        <v>13532.5</v>
      </c>
      <c r="W10" s="207">
        <f>S10+N10+G10+C10+K10</f>
        <v>24878.2</v>
      </c>
      <c r="X10" s="208">
        <f>T10+Q10+D10+H10+O10</f>
        <v>7578</v>
      </c>
      <c r="Y10" s="88">
        <f>SUM(V10:X10)</f>
        <v>45988.7</v>
      </c>
      <c r="Z10" s="29"/>
      <c r="AA10" s="29"/>
      <c r="AB10" s="29"/>
      <c r="AC10" s="29"/>
    </row>
    <row r="11" spans="1:29" ht="15" x14ac:dyDescent="0.15">
      <c r="A11" s="188" t="s">
        <v>99</v>
      </c>
      <c r="B11" s="50">
        <v>188.4</v>
      </c>
      <c r="C11" s="123">
        <v>8.6</v>
      </c>
      <c r="D11" s="48">
        <v>1</v>
      </c>
      <c r="E11" s="41">
        <f t="shared" ref="E11" si="0">SUM(B11:D11)</f>
        <v>198</v>
      </c>
      <c r="F11" s="50"/>
      <c r="G11" s="48"/>
      <c r="H11" s="56"/>
      <c r="I11" s="41">
        <f t="shared" ref="I11" si="1">SUM(F11:G11)</f>
        <v>0</v>
      </c>
      <c r="J11" s="50"/>
      <c r="K11" s="48"/>
      <c r="L11" s="41"/>
      <c r="M11" s="50"/>
      <c r="N11" s="48"/>
      <c r="O11" s="56"/>
      <c r="P11" s="41">
        <v>0</v>
      </c>
      <c r="Q11" s="61"/>
      <c r="R11" s="50"/>
      <c r="S11" s="48"/>
      <c r="T11" s="48"/>
      <c r="U11" s="56">
        <f t="shared" ref="U11" si="2">SUM(R11:T11)</f>
        <v>0</v>
      </c>
      <c r="V11" s="9">
        <f t="shared" ref="V11" si="3">R11+M11+F11+B11+J11</f>
        <v>188.4</v>
      </c>
      <c r="W11" s="4">
        <f t="shared" ref="W11" si="4">S11+N11+G11+C11+K11</f>
        <v>8.6</v>
      </c>
      <c r="X11" s="5">
        <f t="shared" ref="X11" si="5">T11+Q11+D11</f>
        <v>1</v>
      </c>
      <c r="Y11" s="84">
        <f t="shared" ref="Y11" si="6">SUM(V11:X11)</f>
        <v>198</v>
      </c>
      <c r="Z11" s="29"/>
    </row>
    <row r="12" spans="1:29" ht="72.75" customHeight="1" x14ac:dyDescent="0.15">
      <c r="A12" s="139" t="s">
        <v>100</v>
      </c>
      <c r="B12" s="50">
        <v>15822.7</v>
      </c>
      <c r="C12" s="48">
        <v>3745.8</v>
      </c>
      <c r="D12" s="48">
        <v>132.5</v>
      </c>
      <c r="E12" s="41">
        <f t="shared" ref="E12:E18" si="7">SUM(B12:D12)</f>
        <v>19701</v>
      </c>
      <c r="F12" s="50"/>
      <c r="G12" s="48"/>
      <c r="H12" s="56"/>
      <c r="I12" s="41">
        <f t="shared" ref="I12:I19" si="8">SUM(F12:G12)</f>
        <v>0</v>
      </c>
      <c r="J12" s="50">
        <v>66.8</v>
      </c>
      <c r="K12" s="48">
        <v>17.100000000000001</v>
      </c>
      <c r="L12" s="41">
        <f>SUM(J12:K12)</f>
        <v>83.9</v>
      </c>
      <c r="M12" s="50">
        <v>21557.1</v>
      </c>
      <c r="N12" s="48">
        <v>899.8</v>
      </c>
      <c r="O12" s="56">
        <v>230.6</v>
      </c>
      <c r="P12" s="41">
        <f>SUM(M12:O12)</f>
        <v>22687.499999999996</v>
      </c>
      <c r="Q12" s="61"/>
      <c r="R12" s="50">
        <v>34.4</v>
      </c>
      <c r="S12" s="48">
        <v>1609</v>
      </c>
      <c r="T12" s="48">
        <v>74.2</v>
      </c>
      <c r="U12" s="56">
        <f>SUM(R12:T12)</f>
        <v>1717.6000000000001</v>
      </c>
      <c r="V12" s="9">
        <f t="shared" ref="V12:W19" si="9">R12+M12+F12+B12+J12</f>
        <v>37481</v>
      </c>
      <c r="W12" s="4">
        <f t="shared" si="9"/>
        <v>6271.7000000000007</v>
      </c>
      <c r="X12" s="5">
        <f>T12+Q12+D12+O12</f>
        <v>437.29999999999995</v>
      </c>
      <c r="Y12" s="55">
        <f t="shared" ref="Y12:Y19" si="10">SUM(V12:X12)</f>
        <v>44190</v>
      </c>
      <c r="Z12" s="3"/>
    </row>
    <row r="13" spans="1:29" ht="19.5" customHeight="1" x14ac:dyDescent="0.2">
      <c r="A13" s="140" t="s">
        <v>101</v>
      </c>
      <c r="B13" s="9">
        <v>217.7</v>
      </c>
      <c r="C13" s="4">
        <v>58.2</v>
      </c>
      <c r="D13" s="4">
        <v>4</v>
      </c>
      <c r="E13" s="41">
        <f t="shared" si="7"/>
        <v>279.89999999999998</v>
      </c>
      <c r="F13" s="9"/>
      <c r="G13" s="4"/>
      <c r="H13" s="15"/>
      <c r="I13" s="5">
        <f t="shared" si="8"/>
        <v>0</v>
      </c>
      <c r="J13" s="9"/>
      <c r="K13" s="4"/>
      <c r="L13" s="5"/>
      <c r="M13" s="9">
        <v>141.6</v>
      </c>
      <c r="N13" s="4">
        <v>4.9000000000000004</v>
      </c>
      <c r="O13" s="15">
        <v>0</v>
      </c>
      <c r="P13" s="5">
        <f>SUM(M13:N13)</f>
        <v>146.5</v>
      </c>
      <c r="Q13" s="45"/>
      <c r="R13" s="9">
        <v>16.5</v>
      </c>
      <c r="S13" s="4">
        <v>69</v>
      </c>
      <c r="T13" s="4">
        <v>2.5</v>
      </c>
      <c r="U13" s="15">
        <f>SUM(R13:T13)</f>
        <v>88</v>
      </c>
      <c r="V13" s="9">
        <f t="shared" si="9"/>
        <v>375.79999999999995</v>
      </c>
      <c r="W13" s="4">
        <f t="shared" si="9"/>
        <v>132.10000000000002</v>
      </c>
      <c r="X13" s="5">
        <f t="shared" ref="X13:X19" si="11">T13+Q13+D13</f>
        <v>6.5</v>
      </c>
      <c r="Y13" s="55">
        <f t="shared" si="10"/>
        <v>514.4</v>
      </c>
      <c r="Z13" s="3"/>
    </row>
    <row r="14" spans="1:29" ht="36" customHeight="1" x14ac:dyDescent="0.15">
      <c r="A14" s="141" t="s">
        <v>102</v>
      </c>
      <c r="B14" s="57">
        <v>148.1</v>
      </c>
      <c r="C14" s="4">
        <v>26.4</v>
      </c>
      <c r="D14" s="7">
        <v>15</v>
      </c>
      <c r="E14" s="43">
        <f t="shared" si="7"/>
        <v>189.5</v>
      </c>
      <c r="F14" s="10">
        <v>17.5</v>
      </c>
      <c r="G14" s="7">
        <v>12.7</v>
      </c>
      <c r="H14" s="14"/>
      <c r="I14" s="5">
        <f t="shared" si="8"/>
        <v>30.2</v>
      </c>
      <c r="J14" s="9"/>
      <c r="K14" s="4"/>
      <c r="L14" s="5">
        <f>SUM(J14:K14)</f>
        <v>0</v>
      </c>
      <c r="M14" s="10"/>
      <c r="N14" s="7"/>
      <c r="O14" s="14"/>
      <c r="P14" s="8">
        <f>SUM(M14:N14)</f>
        <v>0</v>
      </c>
      <c r="Q14" s="45"/>
      <c r="R14" s="10">
        <v>45</v>
      </c>
      <c r="S14" s="7">
        <v>45.7</v>
      </c>
      <c r="T14" s="7"/>
      <c r="U14" s="14">
        <f>SUM(R14:T14)</f>
        <v>90.7</v>
      </c>
      <c r="V14" s="9">
        <f t="shared" si="9"/>
        <v>210.6</v>
      </c>
      <c r="W14" s="4">
        <f t="shared" si="9"/>
        <v>84.800000000000011</v>
      </c>
      <c r="X14" s="5">
        <f t="shared" si="11"/>
        <v>15</v>
      </c>
      <c r="Y14" s="55">
        <f t="shared" si="10"/>
        <v>310.39999999999998</v>
      </c>
      <c r="Z14" s="3"/>
    </row>
    <row r="15" spans="1:29" ht="30.75" customHeight="1" x14ac:dyDescent="0.15">
      <c r="A15" s="142" t="s">
        <v>103</v>
      </c>
      <c r="B15" s="58">
        <v>494.8</v>
      </c>
      <c r="C15" s="4">
        <v>180.1</v>
      </c>
      <c r="D15" s="4">
        <v>5.2</v>
      </c>
      <c r="E15" s="43">
        <f t="shared" si="7"/>
        <v>680.1</v>
      </c>
      <c r="F15" s="9"/>
      <c r="G15" s="4"/>
      <c r="H15" s="15"/>
      <c r="I15" s="5">
        <f t="shared" si="8"/>
        <v>0</v>
      </c>
      <c r="J15" s="9"/>
      <c r="K15" s="4"/>
      <c r="L15" s="5">
        <f>SUM(J15:K15)</f>
        <v>0</v>
      </c>
      <c r="M15" s="10"/>
      <c r="N15" s="7"/>
      <c r="O15" s="14"/>
      <c r="P15" s="8"/>
      <c r="Q15" s="45"/>
      <c r="R15" s="60"/>
      <c r="S15" s="6"/>
      <c r="T15" s="7"/>
      <c r="U15" s="14">
        <f t="shared" ref="U15" si="12">SUM(R15:T15)</f>
        <v>0</v>
      </c>
      <c r="V15" s="9">
        <f t="shared" si="9"/>
        <v>494.8</v>
      </c>
      <c r="W15" s="4">
        <f t="shared" si="9"/>
        <v>180.1</v>
      </c>
      <c r="X15" s="5">
        <f t="shared" si="11"/>
        <v>5.2</v>
      </c>
      <c r="Y15" s="55">
        <f t="shared" si="10"/>
        <v>680.1</v>
      </c>
      <c r="Z15" s="3"/>
    </row>
    <row r="16" spans="1:29" ht="18.75" customHeight="1" x14ac:dyDescent="0.15">
      <c r="A16" s="147" t="s">
        <v>104</v>
      </c>
      <c r="B16" s="59">
        <v>1081.5</v>
      </c>
      <c r="C16" s="12">
        <v>202</v>
      </c>
      <c r="D16" s="12">
        <v>7.2</v>
      </c>
      <c r="E16" s="43">
        <f t="shared" si="7"/>
        <v>1290.7</v>
      </c>
      <c r="F16" s="18">
        <v>736.1</v>
      </c>
      <c r="G16" s="12">
        <v>34.299999999999997</v>
      </c>
      <c r="H16" s="19"/>
      <c r="I16" s="5">
        <f>SUM(F16:H16)</f>
        <v>770.4</v>
      </c>
      <c r="J16" s="9"/>
      <c r="K16" s="4">
        <v>7.5</v>
      </c>
      <c r="L16" s="5">
        <f>SUM(J16:K16)</f>
        <v>7.5</v>
      </c>
      <c r="M16" s="9"/>
      <c r="N16" s="4"/>
      <c r="O16" s="15"/>
      <c r="P16" s="5">
        <f t="shared" ref="P16:P19" si="13">SUM(M16:N16)</f>
        <v>0</v>
      </c>
      <c r="Q16" s="45"/>
      <c r="R16" s="9">
        <v>15.5</v>
      </c>
      <c r="S16" s="4">
        <v>18.5</v>
      </c>
      <c r="T16" s="4"/>
      <c r="U16" s="15">
        <f>SUM(R16:T16)</f>
        <v>34</v>
      </c>
      <c r="V16" s="9">
        <f t="shared" si="9"/>
        <v>1833.1</v>
      </c>
      <c r="W16" s="4">
        <f t="shared" si="9"/>
        <v>262.3</v>
      </c>
      <c r="X16" s="5">
        <f>T16+Q16+D16+H16</f>
        <v>7.2</v>
      </c>
      <c r="Y16" s="55">
        <f t="shared" si="10"/>
        <v>2102.6</v>
      </c>
      <c r="Z16" s="3"/>
    </row>
    <row r="17" spans="1:27" ht="17.25" customHeight="1" x14ac:dyDescent="0.15">
      <c r="A17" s="187" t="s">
        <v>105</v>
      </c>
      <c r="B17" s="50"/>
      <c r="C17" s="48"/>
      <c r="D17" s="48"/>
      <c r="E17" s="41">
        <f t="shared" si="7"/>
        <v>0</v>
      </c>
      <c r="F17" s="9">
        <v>789.3</v>
      </c>
      <c r="G17" s="4">
        <v>271.60000000000002</v>
      </c>
      <c r="H17" s="15"/>
      <c r="I17" s="5">
        <f t="shared" si="8"/>
        <v>1060.9000000000001</v>
      </c>
      <c r="J17" s="9"/>
      <c r="K17" s="4"/>
      <c r="L17" s="5"/>
      <c r="M17" s="9"/>
      <c r="N17" s="4"/>
      <c r="O17" s="15"/>
      <c r="P17" s="5"/>
      <c r="Q17" s="45"/>
      <c r="R17" s="9"/>
      <c r="S17" s="4">
        <v>0.7</v>
      </c>
      <c r="T17" s="4"/>
      <c r="U17" s="15">
        <f t="shared" ref="U17:U18" si="14">SUM(R17:T17)</f>
        <v>0.7</v>
      </c>
      <c r="V17" s="9">
        <f t="shared" si="9"/>
        <v>789.3</v>
      </c>
      <c r="W17" s="4">
        <f t="shared" si="9"/>
        <v>272.3</v>
      </c>
      <c r="X17" s="5">
        <f t="shared" si="11"/>
        <v>0</v>
      </c>
      <c r="Y17" s="55">
        <f t="shared" si="10"/>
        <v>1061.5999999999999</v>
      </c>
      <c r="Z17" s="3"/>
    </row>
    <row r="18" spans="1:27" ht="17.25" customHeight="1" x14ac:dyDescent="0.2">
      <c r="A18" s="143" t="s">
        <v>106</v>
      </c>
      <c r="B18" s="63">
        <v>1062.4000000000001</v>
      </c>
      <c r="C18" s="64">
        <v>146.4</v>
      </c>
      <c r="D18" s="65"/>
      <c r="E18" s="49">
        <f t="shared" si="7"/>
        <v>1208.8000000000002</v>
      </c>
      <c r="F18" s="66"/>
      <c r="G18" s="44"/>
      <c r="H18" s="90"/>
      <c r="I18" s="13">
        <f t="shared" si="8"/>
        <v>0</v>
      </c>
      <c r="J18" s="18">
        <v>13</v>
      </c>
      <c r="K18" s="12">
        <v>112.7</v>
      </c>
      <c r="L18" s="13">
        <f>SUM(J18:K18)</f>
        <v>125.7</v>
      </c>
      <c r="M18" s="66"/>
      <c r="N18" s="44"/>
      <c r="O18" s="90"/>
      <c r="P18" s="99">
        <f t="shared" si="13"/>
        <v>0</v>
      </c>
      <c r="Q18" s="89"/>
      <c r="R18" s="66"/>
      <c r="S18" s="44">
        <v>4</v>
      </c>
      <c r="T18" s="44"/>
      <c r="U18" s="90">
        <f t="shared" si="14"/>
        <v>4</v>
      </c>
      <c r="V18" s="18">
        <f t="shared" si="9"/>
        <v>1075.4000000000001</v>
      </c>
      <c r="W18" s="12">
        <f t="shared" si="9"/>
        <v>263.10000000000002</v>
      </c>
      <c r="X18" s="13">
        <f t="shared" si="11"/>
        <v>0</v>
      </c>
      <c r="Y18" s="83">
        <f t="shared" si="10"/>
        <v>1338.5</v>
      </c>
      <c r="Z18" s="3"/>
    </row>
    <row r="19" spans="1:27" ht="17.25" customHeight="1" x14ac:dyDescent="0.15">
      <c r="A19" s="146" t="s">
        <v>107</v>
      </c>
      <c r="B19" s="50"/>
      <c r="C19" s="144">
        <v>160</v>
      </c>
      <c r="D19" s="48"/>
      <c r="E19" s="41">
        <f>B19+C19+D19</f>
        <v>160</v>
      </c>
      <c r="F19" s="9"/>
      <c r="G19" s="4"/>
      <c r="H19" s="15"/>
      <c r="I19" s="5">
        <f t="shared" si="8"/>
        <v>0</v>
      </c>
      <c r="J19" s="9"/>
      <c r="K19" s="4"/>
      <c r="L19" s="5"/>
      <c r="M19" s="11"/>
      <c r="N19" s="4"/>
      <c r="O19" s="15"/>
      <c r="P19" s="15">
        <f t="shared" si="13"/>
        <v>0</v>
      </c>
      <c r="Q19" s="145"/>
      <c r="R19" s="9"/>
      <c r="S19" s="4"/>
      <c r="T19" s="4"/>
      <c r="U19" s="15"/>
      <c r="V19" s="9">
        <f t="shared" si="9"/>
        <v>0</v>
      </c>
      <c r="W19" s="4">
        <f t="shared" si="9"/>
        <v>160</v>
      </c>
      <c r="X19" s="5">
        <f t="shared" si="11"/>
        <v>0</v>
      </c>
      <c r="Y19" s="55">
        <f t="shared" si="10"/>
        <v>160</v>
      </c>
      <c r="Z19" s="137"/>
    </row>
    <row r="20" spans="1:27" ht="17.25" customHeight="1" thickBot="1" x14ac:dyDescent="0.2">
      <c r="A20" s="154" t="s">
        <v>108</v>
      </c>
      <c r="B20" s="155"/>
      <c r="C20" s="156">
        <v>2525</v>
      </c>
      <c r="D20" s="64"/>
      <c r="E20" s="157">
        <f>SUM(B20:D20)</f>
        <v>2525</v>
      </c>
      <c r="F20" s="158"/>
      <c r="G20" s="44"/>
      <c r="H20" s="90"/>
      <c r="I20" s="159"/>
      <c r="J20" s="158"/>
      <c r="K20" s="44"/>
      <c r="L20" s="160"/>
      <c r="M20" s="161"/>
      <c r="N20" s="44"/>
      <c r="O20" s="90"/>
      <c r="P20" s="159"/>
      <c r="Q20" s="158"/>
      <c r="R20" s="158"/>
      <c r="S20" s="44"/>
      <c r="T20" s="44"/>
      <c r="U20" s="89"/>
      <c r="V20" s="158">
        <f t="shared" ref="V20" si="15">R20+M20+F20+B20+J20</f>
        <v>0</v>
      </c>
      <c r="W20" s="44">
        <f t="shared" ref="W20" si="16">S20+N20+G20+C20+K20</f>
        <v>2525</v>
      </c>
      <c r="X20" s="89">
        <f t="shared" ref="X20" si="17">T20+Q20+D20</f>
        <v>0</v>
      </c>
      <c r="Y20" s="162">
        <f t="shared" ref="Y20" si="18">SUM(V20:X20)</f>
        <v>2525</v>
      </c>
      <c r="Z20" s="153"/>
    </row>
    <row r="21" spans="1:27" ht="17" thickBot="1" x14ac:dyDescent="0.25">
      <c r="A21" s="163" t="s">
        <v>109</v>
      </c>
      <c r="B21" s="101">
        <f>B18+B17+B16+B15+B14+B13+B12+B10+B11</f>
        <v>28391.9</v>
      </c>
      <c r="C21" s="103">
        <f>C18+C17+C16+C15+C14+C13+C12+C10+C19+C20+C11</f>
        <v>27887.7</v>
      </c>
      <c r="D21" s="103">
        <f>D18+D17+D16+D15+D14+D13+D12+D10+D19+D11</f>
        <v>7546.4</v>
      </c>
      <c r="E21" s="102">
        <f>E18+E17+E16+E15+E14+E13+E12+E10+E19+E20+E11</f>
        <v>63826</v>
      </c>
      <c r="F21" s="101">
        <f t="shared" ref="F21:U21" si="19">F18+F17+F16+F15+F14+F13+F12+F10</f>
        <v>2962.5</v>
      </c>
      <c r="G21" s="103">
        <f t="shared" si="19"/>
        <v>3142.1</v>
      </c>
      <c r="H21" s="103">
        <f t="shared" si="19"/>
        <v>0</v>
      </c>
      <c r="I21" s="102">
        <f t="shared" si="19"/>
        <v>6104.6</v>
      </c>
      <c r="J21" s="101">
        <f t="shared" si="19"/>
        <v>116.8</v>
      </c>
      <c r="K21" s="103">
        <f t="shared" si="19"/>
        <v>730.90000000000009</v>
      </c>
      <c r="L21" s="102">
        <f t="shared" si="19"/>
        <v>847.7</v>
      </c>
      <c r="M21" s="101">
        <f t="shared" si="19"/>
        <v>24398.299999999996</v>
      </c>
      <c r="N21" s="103">
        <f t="shared" si="19"/>
        <v>1028.8</v>
      </c>
      <c r="O21" s="103">
        <f t="shared" si="19"/>
        <v>231.5</v>
      </c>
      <c r="P21" s="102">
        <f t="shared" si="19"/>
        <v>25658.599999999995</v>
      </c>
      <c r="Q21" s="81">
        <f t="shared" si="19"/>
        <v>0</v>
      </c>
      <c r="R21" s="101">
        <f t="shared" si="19"/>
        <v>111.4</v>
      </c>
      <c r="S21" s="103">
        <f t="shared" si="19"/>
        <v>2248.7000000000003</v>
      </c>
      <c r="T21" s="103">
        <f t="shared" si="19"/>
        <v>272.3</v>
      </c>
      <c r="U21" s="102">
        <f t="shared" si="19"/>
        <v>2632.4</v>
      </c>
      <c r="V21" s="101">
        <f>V18+V17+V16+V15+V14+V13+V12++V11+V10</f>
        <v>55980.9</v>
      </c>
      <c r="W21" s="103">
        <f>W18+W17+W16+W15+W14+W13+W12+W10+W19+W20+W11</f>
        <v>35038.200000000004</v>
      </c>
      <c r="X21" s="102">
        <f>X18+X17+X16+X15+X14+X13+X12+X10+X19+X11</f>
        <v>8050.2</v>
      </c>
      <c r="Y21" s="100">
        <f>Y18+Y17+Y16+Y15+Y14+Y13+Y12+Y10+Y19+Y20+Y11</f>
        <v>99069.299999999988</v>
      </c>
      <c r="Z21" s="3"/>
      <c r="AA21" s="30"/>
    </row>
    <row r="22" spans="1:27" ht="15" thickBot="1" x14ac:dyDescent="0.2">
      <c r="A22" s="134" t="s">
        <v>94</v>
      </c>
      <c r="B22" s="101"/>
      <c r="C22" s="103">
        <v>1955.1</v>
      </c>
      <c r="D22" s="103">
        <v>1798</v>
      </c>
      <c r="E22" s="104">
        <f>SUM(B22:D22)</f>
        <v>3753.1</v>
      </c>
      <c r="F22" s="81"/>
      <c r="G22" s="103"/>
      <c r="H22" s="103"/>
      <c r="I22" s="104"/>
      <c r="J22" s="101"/>
      <c r="K22" s="103"/>
      <c r="L22" s="104"/>
      <c r="M22" s="101"/>
      <c r="N22" s="103"/>
      <c r="O22" s="103"/>
      <c r="P22" s="104"/>
      <c r="Q22" s="101"/>
      <c r="R22" s="101">
        <v>49.2</v>
      </c>
      <c r="S22" s="103">
        <v>735.7</v>
      </c>
      <c r="T22" s="103">
        <v>14.1</v>
      </c>
      <c r="U22" s="104">
        <f>SUM(R22:T22)</f>
        <v>799.00000000000011</v>
      </c>
      <c r="V22" s="101">
        <f>R22+M22+F22+B22+J22</f>
        <v>49.2</v>
      </c>
      <c r="W22" s="103">
        <f>S22+N22+G22+C22+K22</f>
        <v>2690.8</v>
      </c>
      <c r="X22" s="104">
        <f>T22+Q22+D22</f>
        <v>1812.1</v>
      </c>
      <c r="Y22" s="100">
        <f>SUM(V22:X22)</f>
        <v>4552.1000000000004</v>
      </c>
      <c r="Z22" s="3"/>
      <c r="AA22" s="30"/>
    </row>
    <row r="23" spans="1:27" ht="17" thickBot="1" x14ac:dyDescent="0.25">
      <c r="A23" s="163" t="s">
        <v>68</v>
      </c>
      <c r="B23" s="110"/>
      <c r="C23" s="111"/>
      <c r="D23" s="103">
        <v>2000</v>
      </c>
      <c r="E23" s="112">
        <f>SUM(B23:D23)</f>
        <v>2000</v>
      </c>
      <c r="F23" s="133"/>
      <c r="G23" s="103"/>
      <c r="H23" s="103"/>
      <c r="I23" s="104"/>
      <c r="J23" s="101"/>
      <c r="K23" s="103"/>
      <c r="L23" s="104"/>
      <c r="M23" s="81"/>
      <c r="N23" s="103"/>
      <c r="O23" s="103"/>
      <c r="P23" s="104"/>
      <c r="Q23" s="101"/>
      <c r="R23" s="81"/>
      <c r="S23" s="103"/>
      <c r="T23" s="103"/>
      <c r="U23" s="104"/>
      <c r="V23" s="106">
        <f>R23+M23+F23+B23+J23</f>
        <v>0</v>
      </c>
      <c r="W23" s="107">
        <f>S23+N23+G23+C23+K23</f>
        <v>0</v>
      </c>
      <c r="X23" s="108">
        <f>T23+Q23+D23</f>
        <v>2000</v>
      </c>
      <c r="Y23" s="109">
        <f>SUM(V23:X23)</f>
        <v>2000</v>
      </c>
      <c r="Z23" s="3"/>
      <c r="AA23" s="30"/>
    </row>
    <row r="24" spans="1:27" ht="17" thickBot="1" x14ac:dyDescent="0.25">
      <c r="A24" s="191" t="s">
        <v>69</v>
      </c>
      <c r="B24" s="81">
        <f>SUM(B21:B23)</f>
        <v>28391.9</v>
      </c>
      <c r="C24" s="103">
        <f>SUM(C21:C23)</f>
        <v>29842.799999999999</v>
      </c>
      <c r="D24" s="103">
        <f>SUM(D21:D23)</f>
        <v>11344.4</v>
      </c>
      <c r="E24" s="112">
        <f>SUM(E21:E23)</f>
        <v>69579.100000000006</v>
      </c>
      <c r="F24" s="102">
        <f t="shared" ref="F24:U24" si="20">SUM(F21:F23)</f>
        <v>2962.5</v>
      </c>
      <c r="G24" s="102">
        <f t="shared" si="20"/>
        <v>3142.1</v>
      </c>
      <c r="H24" s="102">
        <f t="shared" si="20"/>
        <v>0</v>
      </c>
      <c r="I24" s="104">
        <f t="shared" si="20"/>
        <v>6104.6</v>
      </c>
      <c r="J24" s="81">
        <f t="shared" si="20"/>
        <v>116.8</v>
      </c>
      <c r="K24" s="102">
        <f t="shared" si="20"/>
        <v>730.90000000000009</v>
      </c>
      <c r="L24" s="105">
        <f t="shared" si="20"/>
        <v>847.7</v>
      </c>
      <c r="M24" s="102">
        <f t="shared" si="20"/>
        <v>24398.299999999996</v>
      </c>
      <c r="N24" s="102">
        <f t="shared" si="20"/>
        <v>1028.8</v>
      </c>
      <c r="O24" s="102">
        <f t="shared" si="20"/>
        <v>231.5</v>
      </c>
      <c r="P24" s="104">
        <f t="shared" si="20"/>
        <v>25658.599999999995</v>
      </c>
      <c r="Q24" s="100">
        <f t="shared" si="20"/>
        <v>0</v>
      </c>
      <c r="R24" s="102">
        <f t="shared" si="20"/>
        <v>160.60000000000002</v>
      </c>
      <c r="S24" s="102">
        <f t="shared" si="20"/>
        <v>2984.4000000000005</v>
      </c>
      <c r="T24" s="102">
        <f t="shared" si="20"/>
        <v>286.40000000000003</v>
      </c>
      <c r="U24" s="102">
        <f t="shared" si="20"/>
        <v>3431.4</v>
      </c>
      <c r="V24" s="101">
        <f t="shared" ref="V24" si="21">SUM(V21:V23)</f>
        <v>56030.1</v>
      </c>
      <c r="W24" s="103">
        <f t="shared" ref="W24" si="22">SUM(W21:W23)</f>
        <v>37729.000000000007</v>
      </c>
      <c r="X24" s="102">
        <f t="shared" ref="X24" si="23">SUM(X21:X23)</f>
        <v>11862.3</v>
      </c>
      <c r="Y24" s="100">
        <f>SUM(Y21:Y23)</f>
        <v>105621.4</v>
      </c>
      <c r="Z24" s="3"/>
    </row>
    <row r="25" spans="1:27" ht="15" thickBot="1" x14ac:dyDescent="0.2">
      <c r="A25" s="216" t="s">
        <v>115</v>
      </c>
      <c r="B25" s="102"/>
      <c r="C25" s="103"/>
      <c r="D25" s="103"/>
      <c r="E25" s="215"/>
      <c r="F25" s="81"/>
      <c r="G25" s="102"/>
      <c r="H25" s="102"/>
      <c r="I25" s="104"/>
      <c r="J25" s="81"/>
      <c r="K25" s="102"/>
      <c r="L25" s="104"/>
      <c r="M25" s="81"/>
      <c r="N25" s="102"/>
      <c r="O25" s="102"/>
      <c r="P25" s="104"/>
      <c r="Q25" s="100"/>
      <c r="R25" s="102"/>
      <c r="S25" s="102"/>
      <c r="T25" s="102"/>
      <c r="U25" s="104"/>
      <c r="V25" s="101">
        <v>181.5</v>
      </c>
      <c r="W25" s="103">
        <v>1392.3</v>
      </c>
      <c r="X25" s="104">
        <v>8965.2000000000007</v>
      </c>
      <c r="Y25" s="100">
        <f>SUM(V25:X25)</f>
        <v>10539</v>
      </c>
      <c r="Z25" s="214"/>
    </row>
    <row r="26" spans="1:27" ht="15" thickBot="1" x14ac:dyDescent="0.2">
      <c r="A26" s="134" t="s">
        <v>110</v>
      </c>
      <c r="B26" s="193">
        <f>SUM(B24)</f>
        <v>28391.9</v>
      </c>
      <c r="C26" s="121">
        <f>SUM(C24)</f>
        <v>29842.799999999999</v>
      </c>
      <c r="D26" s="121">
        <f>SUM(D24)</f>
        <v>11344.4</v>
      </c>
      <c r="E26" s="196">
        <f>SUM(E24)</f>
        <v>69579.100000000006</v>
      </c>
      <c r="F26" s="197">
        <f t="shared" ref="F26:U26" si="24">SUM(F24)</f>
        <v>2962.5</v>
      </c>
      <c r="G26" s="194">
        <f t="shared" si="24"/>
        <v>3142.1</v>
      </c>
      <c r="H26" s="194">
        <f t="shared" si="24"/>
        <v>0</v>
      </c>
      <c r="I26" s="129">
        <f t="shared" si="24"/>
        <v>6104.6</v>
      </c>
      <c r="J26" s="198">
        <f t="shared" si="24"/>
        <v>116.8</v>
      </c>
      <c r="K26" s="194">
        <f t="shared" si="24"/>
        <v>730.90000000000009</v>
      </c>
      <c r="L26" s="195">
        <f t="shared" si="24"/>
        <v>847.7</v>
      </c>
      <c r="M26" s="197">
        <f t="shared" si="24"/>
        <v>24398.299999999996</v>
      </c>
      <c r="N26" s="194">
        <f t="shared" si="24"/>
        <v>1028.8</v>
      </c>
      <c r="O26" s="194">
        <f t="shared" si="24"/>
        <v>231.5</v>
      </c>
      <c r="P26" s="195">
        <f t="shared" si="24"/>
        <v>25658.599999999995</v>
      </c>
      <c r="Q26" s="199">
        <f t="shared" si="24"/>
        <v>0</v>
      </c>
      <c r="R26" s="193">
        <f t="shared" si="24"/>
        <v>160.60000000000002</v>
      </c>
      <c r="S26" s="194">
        <f t="shared" si="24"/>
        <v>2984.4000000000005</v>
      </c>
      <c r="T26" s="194">
        <f t="shared" si="24"/>
        <v>286.40000000000003</v>
      </c>
      <c r="U26" s="196">
        <f t="shared" si="24"/>
        <v>3431.4</v>
      </c>
      <c r="V26" s="120">
        <f>SUM(V24+V25)</f>
        <v>56211.6</v>
      </c>
      <c r="W26" s="121">
        <f>SUM(W24+W25)</f>
        <v>39121.30000000001</v>
      </c>
      <c r="X26" s="129">
        <f>SUM(X24+X25)</f>
        <v>20827.5</v>
      </c>
      <c r="Y26" s="217">
        <f>SUM(Y24+Y25)</f>
        <v>116160.4</v>
      </c>
      <c r="Z26" s="3"/>
    </row>
    <row r="27" spans="1:27" ht="14" x14ac:dyDescent="0.15">
      <c r="A27" s="2"/>
      <c r="B27" s="3"/>
      <c r="C27" s="3"/>
      <c r="D27" s="3"/>
      <c r="E27" s="29"/>
      <c r="F27" s="3"/>
      <c r="G27" s="3"/>
      <c r="H27" s="3"/>
      <c r="I27" s="3"/>
      <c r="J27" s="3"/>
      <c r="K27" s="3"/>
      <c r="L27" s="189"/>
      <c r="M27" s="189"/>
      <c r="N27" s="18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14" x14ac:dyDescent="0.15">
      <c r="A28" s="2"/>
      <c r="B28" s="2"/>
      <c r="C28" s="2"/>
      <c r="D28" s="2"/>
      <c r="E28" s="2"/>
      <c r="F28" s="2"/>
      <c r="G28" s="2"/>
      <c r="H28" s="2"/>
      <c r="L28" s="190"/>
      <c r="M28" s="190"/>
      <c r="N28" s="190"/>
      <c r="P28" s="3"/>
      <c r="Q28" s="3"/>
      <c r="R28" s="3"/>
      <c r="S28" s="3"/>
      <c r="T28" s="260"/>
      <c r="U28" s="260"/>
      <c r="V28" s="260"/>
      <c r="W28" s="3"/>
      <c r="X28" s="3"/>
      <c r="Y28" s="3"/>
      <c r="Z28" s="3"/>
    </row>
    <row r="29" spans="1:27" ht="14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"/>
      <c r="Z29" s="1"/>
    </row>
    <row r="30" spans="1:27" ht="14" x14ac:dyDescent="0.15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V30" s="2"/>
      <c r="W30" s="2"/>
      <c r="X30" s="2"/>
      <c r="Y30" s="1"/>
      <c r="Z30" s="1"/>
    </row>
    <row r="31" spans="1:27" ht="14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"/>
      <c r="Z31" s="1"/>
    </row>
    <row r="32" spans="1:27" ht="14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"/>
      <c r="Z32" s="1"/>
    </row>
    <row r="33" spans="1:26" ht="14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"/>
      <c r="Z33" s="1"/>
    </row>
    <row r="34" spans="1:26" ht="14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"/>
      <c r="Z34" s="1"/>
    </row>
    <row r="35" spans="1:26" ht="14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"/>
      <c r="Z35" s="1"/>
    </row>
    <row r="36" spans="1:26" ht="14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"/>
      <c r="Z36" s="1"/>
    </row>
    <row r="37" spans="1:26" ht="14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"/>
      <c r="Z37" s="1"/>
    </row>
    <row r="38" spans="1:26" ht="14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"/>
      <c r="Z38" s="1"/>
    </row>
    <row r="39" spans="1:26" ht="14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"/>
      <c r="Z39" s="1"/>
    </row>
    <row r="40" spans="1:26" ht="14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</sheetData>
  <mergeCells count="33">
    <mergeCell ref="M7:P7"/>
    <mergeCell ref="R7:U7"/>
    <mergeCell ref="Y8:Y9"/>
    <mergeCell ref="M8:M9"/>
    <mergeCell ref="U8:U9"/>
    <mergeCell ref="X8:X9"/>
    <mergeCell ref="T28:V28"/>
    <mergeCell ref="J8:J9"/>
    <mergeCell ref="K8:K9"/>
    <mergeCell ref="L8:L9"/>
    <mergeCell ref="S8:S9"/>
    <mergeCell ref="O8:O9"/>
    <mergeCell ref="T8:T9"/>
    <mergeCell ref="V8:V9"/>
    <mergeCell ref="R8:R9"/>
    <mergeCell ref="N8:N9"/>
    <mergeCell ref="P8:P9"/>
    <mergeCell ref="A5:Y5"/>
    <mergeCell ref="B8:B9"/>
    <mergeCell ref="C8:C9"/>
    <mergeCell ref="D8:D9"/>
    <mergeCell ref="E8:E9"/>
    <mergeCell ref="W8:W9"/>
    <mergeCell ref="A7:A9"/>
    <mergeCell ref="F7:I7"/>
    <mergeCell ref="J7:L7"/>
    <mergeCell ref="Q8:Q9"/>
    <mergeCell ref="F8:F9"/>
    <mergeCell ref="G8:G9"/>
    <mergeCell ref="B7:E7"/>
    <mergeCell ref="I8:I9"/>
    <mergeCell ref="H8:H9"/>
    <mergeCell ref="V7:Y7"/>
  </mergeCells>
  <phoneticPr fontId="3" type="noConversion"/>
  <pageMargins left="0" right="0" top="0.31496062992125984" bottom="0.23622047244094491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4"/>
  <sheetViews>
    <sheetView zoomScale="125" zoomScaleNormal="125" workbookViewId="0">
      <pane xSplit="1" ySplit="9" topLeftCell="J60" activePane="bottomRight" state="frozen"/>
      <selection pane="topRight" activeCell="B1" sqref="B1"/>
      <selection pane="bottomLeft" activeCell="A10" sqref="A10"/>
      <selection pane="bottomRight" activeCell="A5" sqref="A5:S5"/>
    </sheetView>
  </sheetViews>
  <sheetFormatPr baseColWidth="10" defaultColWidth="8.83203125" defaultRowHeight="13" x14ac:dyDescent="0.15"/>
  <cols>
    <col min="1" max="1" width="36.5" customWidth="1"/>
    <col min="2" max="2" width="10.33203125" customWidth="1"/>
    <col min="3" max="3" width="10.1640625" customWidth="1"/>
    <col min="4" max="4" width="9.33203125" customWidth="1"/>
    <col min="5" max="5" width="9.6640625" customWidth="1"/>
    <col min="6" max="6" width="10.5" customWidth="1"/>
    <col min="7" max="7" width="7.83203125" customWidth="1"/>
    <col min="8" max="8" width="8.33203125" customWidth="1"/>
    <col min="9" max="9" width="11.33203125" customWidth="1"/>
    <col min="10" max="10" width="10.1640625" customWidth="1"/>
    <col min="11" max="11" width="7.6640625" customWidth="1"/>
    <col min="12" max="12" width="11.1640625" customWidth="1"/>
    <col min="13" max="13" width="10.5" customWidth="1"/>
    <col min="14" max="14" width="9.6640625" customWidth="1"/>
    <col min="15" max="15" width="8" customWidth="1"/>
    <col min="16" max="16" width="10.1640625" customWidth="1"/>
    <col min="17" max="17" width="10.83203125" customWidth="1"/>
    <col min="18" max="18" width="10.5" customWidth="1"/>
    <col min="19" max="19" width="9.5" customWidth="1"/>
    <col min="20" max="20" width="11.1640625" customWidth="1"/>
  </cols>
  <sheetData>
    <row r="1" spans="1:23" ht="14" x14ac:dyDescent="0.15">
      <c r="O1" s="1" t="s">
        <v>13</v>
      </c>
      <c r="P1" s="1"/>
      <c r="Q1" s="1"/>
      <c r="R1" s="1"/>
      <c r="S1" s="21"/>
      <c r="T1" s="21"/>
      <c r="U1" s="21"/>
      <c r="V1" s="21"/>
      <c r="W1" s="21"/>
    </row>
    <row r="2" spans="1:23" ht="14" x14ac:dyDescent="0.15">
      <c r="O2" s="1" t="s">
        <v>116</v>
      </c>
      <c r="P2" s="1"/>
      <c r="Q2" s="1" t="s">
        <v>124</v>
      </c>
      <c r="R2" s="1"/>
      <c r="S2" s="21"/>
      <c r="T2" s="21"/>
      <c r="U2" s="21"/>
      <c r="V2" s="21"/>
      <c r="W2" s="21"/>
    </row>
    <row r="3" spans="1:23" ht="14" x14ac:dyDescent="0.15">
      <c r="O3" s="22" t="s">
        <v>42</v>
      </c>
      <c r="P3" s="1"/>
      <c r="Q3" s="1"/>
      <c r="R3" s="1"/>
      <c r="S3" s="21"/>
      <c r="T3" s="21"/>
      <c r="U3" s="21"/>
      <c r="V3" s="21"/>
      <c r="W3" s="21"/>
    </row>
    <row r="5" spans="1:23" ht="16" x14ac:dyDescent="0.2">
      <c r="A5" s="231" t="s">
        <v>117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</row>
    <row r="6" spans="1:23" ht="15" thickBot="1" x14ac:dyDescent="0.2">
      <c r="S6" s="1"/>
    </row>
    <row r="7" spans="1:23" ht="29" customHeight="1" thickBot="1" x14ac:dyDescent="0.2">
      <c r="A7" s="278" t="s">
        <v>8</v>
      </c>
      <c r="B7" s="286" t="s">
        <v>4</v>
      </c>
      <c r="C7" s="287"/>
      <c r="D7" s="287"/>
      <c r="E7" s="288"/>
      <c r="F7" s="281" t="s">
        <v>38</v>
      </c>
      <c r="G7" s="282"/>
      <c r="H7" s="283"/>
      <c r="I7" s="291" t="s">
        <v>5</v>
      </c>
      <c r="J7" s="275"/>
      <c r="K7" s="292"/>
      <c r="L7" s="276"/>
      <c r="M7" s="289" t="s">
        <v>58</v>
      </c>
      <c r="N7" s="282"/>
      <c r="O7" s="282"/>
      <c r="P7" s="290"/>
      <c r="Q7" s="274" t="s">
        <v>3</v>
      </c>
      <c r="R7" s="275"/>
      <c r="S7" s="275"/>
      <c r="T7" s="276"/>
      <c r="U7" s="1"/>
    </row>
    <row r="8" spans="1:23" ht="15" customHeight="1" x14ac:dyDescent="0.15">
      <c r="A8" s="279"/>
      <c r="B8" s="232" t="s">
        <v>112</v>
      </c>
      <c r="C8" s="236" t="s">
        <v>7</v>
      </c>
      <c r="D8" s="257" t="s">
        <v>6</v>
      </c>
      <c r="E8" s="238" t="s">
        <v>3</v>
      </c>
      <c r="F8" s="232" t="s">
        <v>112</v>
      </c>
      <c r="G8" s="236" t="s">
        <v>7</v>
      </c>
      <c r="H8" s="238" t="s">
        <v>3</v>
      </c>
      <c r="I8" s="232" t="s">
        <v>1</v>
      </c>
      <c r="J8" s="236" t="s">
        <v>7</v>
      </c>
      <c r="K8" s="257" t="s">
        <v>6</v>
      </c>
      <c r="L8" s="238" t="s">
        <v>3</v>
      </c>
      <c r="M8" s="232" t="s">
        <v>1</v>
      </c>
      <c r="N8" s="236" t="s">
        <v>7</v>
      </c>
      <c r="O8" s="236" t="s">
        <v>2</v>
      </c>
      <c r="P8" s="238" t="s">
        <v>3</v>
      </c>
      <c r="Q8" s="232" t="s">
        <v>1</v>
      </c>
      <c r="R8" s="236" t="s">
        <v>7</v>
      </c>
      <c r="S8" s="255" t="s">
        <v>2</v>
      </c>
      <c r="T8" s="248" t="s">
        <v>3</v>
      </c>
      <c r="U8" s="1"/>
    </row>
    <row r="9" spans="1:23" ht="60" customHeight="1" thickBot="1" x14ac:dyDescent="0.2">
      <c r="A9" s="280"/>
      <c r="B9" s="277"/>
      <c r="C9" s="284"/>
      <c r="D9" s="258"/>
      <c r="E9" s="285"/>
      <c r="F9" s="277"/>
      <c r="G9" s="272"/>
      <c r="H9" s="285"/>
      <c r="I9" s="277"/>
      <c r="J9" s="272"/>
      <c r="K9" s="258"/>
      <c r="L9" s="285"/>
      <c r="M9" s="277"/>
      <c r="N9" s="272"/>
      <c r="O9" s="272"/>
      <c r="P9" s="285"/>
      <c r="Q9" s="277"/>
      <c r="R9" s="272"/>
      <c r="S9" s="273"/>
      <c r="T9" s="271"/>
      <c r="U9" s="1"/>
    </row>
    <row r="10" spans="1:23" ht="16.5" customHeight="1" x14ac:dyDescent="0.15">
      <c r="A10" s="75" t="s">
        <v>9</v>
      </c>
      <c r="B10" s="9">
        <v>234.6</v>
      </c>
      <c r="C10" s="4">
        <v>106.2</v>
      </c>
      <c r="D10" s="15"/>
      <c r="E10" s="41">
        <f t="shared" ref="E10:E64" si="0">SUM(B10:D10)</f>
        <v>340.8</v>
      </c>
      <c r="F10" s="11"/>
      <c r="G10" s="4"/>
      <c r="H10" s="15"/>
      <c r="I10" s="9">
        <v>792.4</v>
      </c>
      <c r="J10" s="4">
        <v>30.3</v>
      </c>
      <c r="K10" s="15">
        <v>11.6</v>
      </c>
      <c r="L10" s="15">
        <f t="shared" ref="L10:L56" si="1">SUM(I10:K10)</f>
        <v>834.3</v>
      </c>
      <c r="M10" s="9"/>
      <c r="N10" s="4">
        <v>16.7</v>
      </c>
      <c r="O10" s="4"/>
      <c r="P10" s="5">
        <f t="shared" ref="P10:P59" si="2">SUM(M10:O10)</f>
        <v>16.7</v>
      </c>
      <c r="Q10" s="47">
        <f t="shared" ref="Q10:R13" si="3">M10+I10+F10+B10</f>
        <v>1027</v>
      </c>
      <c r="R10" s="17">
        <f t="shared" si="3"/>
        <v>153.19999999999999</v>
      </c>
      <c r="S10" s="72">
        <f t="shared" ref="S10:S64" si="4">O10+D10+K10</f>
        <v>11.6</v>
      </c>
      <c r="T10" s="69">
        <f t="shared" ref="T10:T59" si="5">SUM(Q10:S10)</f>
        <v>1191.8</v>
      </c>
      <c r="U10" s="1"/>
    </row>
    <row r="11" spans="1:23" ht="16.5" customHeight="1" x14ac:dyDescent="0.15">
      <c r="A11" s="75" t="s">
        <v>76</v>
      </c>
      <c r="B11" s="9">
        <v>275.7</v>
      </c>
      <c r="C11" s="4">
        <v>104.4</v>
      </c>
      <c r="D11" s="15"/>
      <c r="E11" s="41">
        <f t="shared" si="0"/>
        <v>380.1</v>
      </c>
      <c r="F11" s="11"/>
      <c r="G11" s="4"/>
      <c r="H11" s="15"/>
      <c r="I11" s="9">
        <v>520.70000000000005</v>
      </c>
      <c r="J11" s="4">
        <v>18.8</v>
      </c>
      <c r="K11" s="15">
        <v>6.2</v>
      </c>
      <c r="L11" s="15">
        <f t="shared" si="1"/>
        <v>545.70000000000005</v>
      </c>
      <c r="M11" s="9"/>
      <c r="N11" s="4">
        <v>16.100000000000001</v>
      </c>
      <c r="O11" s="4"/>
      <c r="P11" s="5">
        <f t="shared" si="2"/>
        <v>16.100000000000001</v>
      </c>
      <c r="Q11" s="47">
        <f t="shared" si="3"/>
        <v>796.40000000000009</v>
      </c>
      <c r="R11" s="17">
        <f t="shared" si="3"/>
        <v>139.30000000000001</v>
      </c>
      <c r="S11" s="72">
        <f t="shared" si="4"/>
        <v>6.2</v>
      </c>
      <c r="T11" s="69">
        <f t="shared" si="5"/>
        <v>941.90000000000009</v>
      </c>
      <c r="U11" s="1"/>
    </row>
    <row r="12" spans="1:23" ht="16.5" customHeight="1" x14ac:dyDescent="0.15">
      <c r="A12" s="75" t="s">
        <v>10</v>
      </c>
      <c r="B12" s="9">
        <v>233.2</v>
      </c>
      <c r="C12" s="4">
        <v>97.1</v>
      </c>
      <c r="D12" s="15"/>
      <c r="E12" s="41">
        <f t="shared" si="0"/>
        <v>330.29999999999995</v>
      </c>
      <c r="F12" s="11"/>
      <c r="G12" s="4"/>
      <c r="H12" s="15"/>
      <c r="I12" s="9">
        <v>1653.3</v>
      </c>
      <c r="J12" s="4">
        <v>65.099999999999994</v>
      </c>
      <c r="K12" s="15">
        <v>35.299999999999997</v>
      </c>
      <c r="L12" s="15">
        <f t="shared" si="1"/>
        <v>1753.6999999999998</v>
      </c>
      <c r="M12" s="9"/>
      <c r="N12" s="4">
        <v>2.6</v>
      </c>
      <c r="O12" s="4"/>
      <c r="P12" s="5">
        <f t="shared" si="2"/>
        <v>2.6</v>
      </c>
      <c r="Q12" s="47">
        <f t="shared" si="3"/>
        <v>1886.5</v>
      </c>
      <c r="R12" s="17">
        <f t="shared" si="3"/>
        <v>164.79999999999998</v>
      </c>
      <c r="S12" s="72">
        <f t="shared" si="4"/>
        <v>35.299999999999997</v>
      </c>
      <c r="T12" s="69">
        <f t="shared" si="5"/>
        <v>2086.6000000000004</v>
      </c>
      <c r="U12" s="1"/>
    </row>
    <row r="13" spans="1:23" ht="17.25" customHeight="1" x14ac:dyDescent="0.15">
      <c r="A13" s="76" t="s">
        <v>11</v>
      </c>
      <c r="B13" s="9">
        <v>218.4</v>
      </c>
      <c r="C13" s="4">
        <v>60.8</v>
      </c>
      <c r="D13" s="15"/>
      <c r="E13" s="41">
        <f t="shared" si="0"/>
        <v>279.2</v>
      </c>
      <c r="F13" s="11"/>
      <c r="G13" s="4"/>
      <c r="H13" s="15"/>
      <c r="I13" s="9">
        <v>1080.8</v>
      </c>
      <c r="J13" s="4">
        <v>38.799999999999997</v>
      </c>
      <c r="K13" s="15">
        <v>19</v>
      </c>
      <c r="L13" s="15">
        <f t="shared" si="1"/>
        <v>1138.5999999999999</v>
      </c>
      <c r="M13" s="9"/>
      <c r="N13" s="4">
        <v>15.3</v>
      </c>
      <c r="O13" s="4"/>
      <c r="P13" s="5">
        <f t="shared" si="2"/>
        <v>15.3</v>
      </c>
      <c r="Q13" s="47">
        <f t="shared" si="3"/>
        <v>1299.2</v>
      </c>
      <c r="R13" s="17">
        <f t="shared" si="3"/>
        <v>114.89999999999999</v>
      </c>
      <c r="S13" s="72">
        <f t="shared" si="4"/>
        <v>19</v>
      </c>
      <c r="T13" s="69">
        <f t="shared" si="5"/>
        <v>1433.1000000000001</v>
      </c>
      <c r="U13" s="1"/>
    </row>
    <row r="14" spans="1:23" ht="17.25" customHeight="1" x14ac:dyDescent="0.15">
      <c r="A14" s="75" t="s">
        <v>91</v>
      </c>
      <c r="B14" s="9">
        <v>250.5</v>
      </c>
      <c r="C14" s="4">
        <v>149.4</v>
      </c>
      <c r="D14" s="15"/>
      <c r="E14" s="41">
        <f t="shared" si="0"/>
        <v>399.9</v>
      </c>
      <c r="F14" s="11"/>
      <c r="G14" s="4"/>
      <c r="H14" s="15"/>
      <c r="I14" s="9">
        <v>1116.3</v>
      </c>
      <c r="J14" s="4">
        <v>49.8</v>
      </c>
      <c r="K14" s="15">
        <v>12.3</v>
      </c>
      <c r="L14" s="15">
        <f t="shared" si="1"/>
        <v>1178.3999999999999</v>
      </c>
      <c r="M14" s="9"/>
      <c r="N14" s="4">
        <v>5.8</v>
      </c>
      <c r="O14" s="4"/>
      <c r="P14" s="5">
        <f t="shared" si="2"/>
        <v>5.8</v>
      </c>
      <c r="Q14" s="47">
        <f t="shared" ref="Q14:Q44" si="6">M14+I14+F14+B14</f>
        <v>1366.8</v>
      </c>
      <c r="R14" s="17">
        <f t="shared" ref="R14:R44" si="7">N14+J14+G14+C14</f>
        <v>205</v>
      </c>
      <c r="S14" s="72">
        <f t="shared" si="4"/>
        <v>12.3</v>
      </c>
      <c r="T14" s="69">
        <f t="shared" si="5"/>
        <v>1584.1</v>
      </c>
      <c r="U14" s="1"/>
    </row>
    <row r="15" spans="1:23" ht="16.5" customHeight="1" x14ac:dyDescent="0.15">
      <c r="A15" s="76" t="s">
        <v>77</v>
      </c>
      <c r="B15" s="9">
        <v>177.4</v>
      </c>
      <c r="C15" s="4">
        <v>72.8</v>
      </c>
      <c r="D15" s="15"/>
      <c r="E15" s="41">
        <f t="shared" si="0"/>
        <v>250.2</v>
      </c>
      <c r="F15" s="11"/>
      <c r="G15" s="4"/>
      <c r="H15" s="15"/>
      <c r="I15" s="9">
        <v>779.9</v>
      </c>
      <c r="J15" s="4">
        <v>30.8</v>
      </c>
      <c r="K15" s="15">
        <v>7.7</v>
      </c>
      <c r="L15" s="15">
        <f t="shared" si="1"/>
        <v>818.4</v>
      </c>
      <c r="M15" s="9"/>
      <c r="N15" s="4">
        <v>2.4</v>
      </c>
      <c r="O15" s="4"/>
      <c r="P15" s="5">
        <f t="shared" si="2"/>
        <v>2.4</v>
      </c>
      <c r="Q15" s="47">
        <f t="shared" si="6"/>
        <v>957.3</v>
      </c>
      <c r="R15" s="17">
        <f t="shared" si="7"/>
        <v>106</v>
      </c>
      <c r="S15" s="72">
        <f t="shared" si="4"/>
        <v>7.7</v>
      </c>
      <c r="T15" s="69">
        <f t="shared" si="5"/>
        <v>1071</v>
      </c>
      <c r="U15" s="1"/>
    </row>
    <row r="16" spans="1:23" ht="18" customHeight="1" x14ac:dyDescent="0.15">
      <c r="A16" s="76" t="s">
        <v>95</v>
      </c>
      <c r="B16" s="42">
        <v>265.10000000000002</v>
      </c>
      <c r="C16" s="12">
        <v>101.6</v>
      </c>
      <c r="D16" s="19"/>
      <c r="E16" s="41">
        <f t="shared" si="0"/>
        <v>366.70000000000005</v>
      </c>
      <c r="F16" s="11"/>
      <c r="G16" s="4"/>
      <c r="H16" s="15"/>
      <c r="I16" s="9">
        <v>533.4</v>
      </c>
      <c r="J16" s="4">
        <v>21.4</v>
      </c>
      <c r="K16" s="15">
        <v>4.3</v>
      </c>
      <c r="L16" s="15">
        <f>SUM(I16:K16)</f>
        <v>559.09999999999991</v>
      </c>
      <c r="M16" s="18"/>
      <c r="N16" s="12">
        <v>24.4</v>
      </c>
      <c r="O16" s="12"/>
      <c r="P16" s="5">
        <f t="shared" si="2"/>
        <v>24.4</v>
      </c>
      <c r="Q16" s="47">
        <f t="shared" si="6"/>
        <v>798.5</v>
      </c>
      <c r="R16" s="17">
        <f t="shared" si="7"/>
        <v>147.39999999999998</v>
      </c>
      <c r="S16" s="72">
        <f t="shared" si="4"/>
        <v>4.3</v>
      </c>
      <c r="T16" s="69">
        <f t="shared" si="5"/>
        <v>950.19999999999993</v>
      </c>
      <c r="U16" s="1"/>
    </row>
    <row r="17" spans="1:22" ht="19.5" customHeight="1" x14ac:dyDescent="0.15">
      <c r="A17" s="76" t="s">
        <v>12</v>
      </c>
      <c r="B17" s="42">
        <v>195</v>
      </c>
      <c r="C17" s="12">
        <v>74.8</v>
      </c>
      <c r="D17" s="19"/>
      <c r="E17" s="41">
        <f t="shared" si="0"/>
        <v>269.8</v>
      </c>
      <c r="F17" s="11"/>
      <c r="G17" s="4"/>
      <c r="H17" s="15"/>
      <c r="I17" s="42">
        <v>1029.5</v>
      </c>
      <c r="J17" s="12">
        <v>36.1</v>
      </c>
      <c r="K17" s="19">
        <v>16.899999999999999</v>
      </c>
      <c r="L17" s="15">
        <f t="shared" si="1"/>
        <v>1082.5</v>
      </c>
      <c r="M17" s="18"/>
      <c r="N17" s="12">
        <v>1.7</v>
      </c>
      <c r="O17" s="12">
        <v>2.2000000000000002</v>
      </c>
      <c r="P17" s="5">
        <f t="shared" si="2"/>
        <v>3.9000000000000004</v>
      </c>
      <c r="Q17" s="47">
        <f t="shared" si="6"/>
        <v>1224.5</v>
      </c>
      <c r="R17" s="17">
        <f t="shared" si="7"/>
        <v>112.6</v>
      </c>
      <c r="S17" s="72">
        <f t="shared" si="4"/>
        <v>19.099999999999998</v>
      </c>
      <c r="T17" s="69">
        <f t="shared" si="5"/>
        <v>1356.1999999999998</v>
      </c>
      <c r="U17" s="1"/>
    </row>
    <row r="18" spans="1:22" ht="21" customHeight="1" x14ac:dyDescent="0.15">
      <c r="A18" s="76" t="s">
        <v>78</v>
      </c>
      <c r="B18" s="42">
        <v>292.8</v>
      </c>
      <c r="C18" s="12">
        <v>104.6</v>
      </c>
      <c r="D18" s="19"/>
      <c r="E18" s="41">
        <f t="shared" si="0"/>
        <v>397.4</v>
      </c>
      <c r="F18" s="11"/>
      <c r="G18" s="4"/>
      <c r="H18" s="15"/>
      <c r="I18" s="42">
        <v>481.1</v>
      </c>
      <c r="J18" s="12">
        <v>17.600000000000001</v>
      </c>
      <c r="K18" s="19">
        <v>3.6</v>
      </c>
      <c r="L18" s="15">
        <f t="shared" si="1"/>
        <v>502.30000000000007</v>
      </c>
      <c r="M18" s="18"/>
      <c r="N18" s="12">
        <v>17.100000000000001</v>
      </c>
      <c r="O18" s="12"/>
      <c r="P18" s="5">
        <f t="shared" si="2"/>
        <v>17.100000000000001</v>
      </c>
      <c r="Q18" s="47">
        <f t="shared" si="6"/>
        <v>773.90000000000009</v>
      </c>
      <c r="R18" s="17">
        <f t="shared" si="7"/>
        <v>139.30000000000001</v>
      </c>
      <c r="S18" s="72">
        <f t="shared" si="4"/>
        <v>3.6</v>
      </c>
      <c r="T18" s="69">
        <f t="shared" si="5"/>
        <v>916.80000000000007</v>
      </c>
      <c r="U18" s="1"/>
    </row>
    <row r="19" spans="1:22" ht="19.5" customHeight="1" x14ac:dyDescent="0.15">
      <c r="A19" s="76" t="s">
        <v>40</v>
      </c>
      <c r="B19" s="42">
        <v>242.3</v>
      </c>
      <c r="C19" s="12">
        <v>122.7</v>
      </c>
      <c r="D19" s="19"/>
      <c r="E19" s="41">
        <f t="shared" si="0"/>
        <v>365</v>
      </c>
      <c r="F19" s="11"/>
      <c r="G19" s="4"/>
      <c r="H19" s="15"/>
      <c r="I19" s="42">
        <v>857.7</v>
      </c>
      <c r="J19" s="12">
        <v>26.9</v>
      </c>
      <c r="K19" s="19">
        <v>17.100000000000001</v>
      </c>
      <c r="L19" s="15">
        <f t="shared" si="1"/>
        <v>901.7</v>
      </c>
      <c r="M19" s="18"/>
      <c r="N19" s="12">
        <v>2.7</v>
      </c>
      <c r="O19" s="12"/>
      <c r="P19" s="5">
        <f t="shared" si="2"/>
        <v>2.7</v>
      </c>
      <c r="Q19" s="47">
        <f t="shared" si="6"/>
        <v>1100</v>
      </c>
      <c r="R19" s="17">
        <f t="shared" si="7"/>
        <v>152.30000000000001</v>
      </c>
      <c r="S19" s="72">
        <f t="shared" si="4"/>
        <v>17.100000000000001</v>
      </c>
      <c r="T19" s="69">
        <f t="shared" si="5"/>
        <v>1269.3999999999999</v>
      </c>
      <c r="U19" s="1"/>
    </row>
    <row r="20" spans="1:22" ht="24" customHeight="1" x14ac:dyDescent="0.15">
      <c r="A20" s="164" t="s">
        <v>86</v>
      </c>
      <c r="B20" s="42"/>
      <c r="C20" s="12"/>
      <c r="D20" s="19"/>
      <c r="E20" s="41">
        <f t="shared" si="0"/>
        <v>0</v>
      </c>
      <c r="F20" s="11">
        <v>44.3</v>
      </c>
      <c r="G20" s="4">
        <v>16.8</v>
      </c>
      <c r="H20" s="15">
        <f>SUM(F20:G20)</f>
        <v>61.099999999999994</v>
      </c>
      <c r="I20" s="42">
        <v>123.1</v>
      </c>
      <c r="J20" s="12">
        <v>4.2</v>
      </c>
      <c r="K20" s="19">
        <v>0.8</v>
      </c>
      <c r="L20" s="15">
        <f t="shared" si="1"/>
        <v>128.1</v>
      </c>
      <c r="M20" s="18"/>
      <c r="N20" s="12"/>
      <c r="O20" s="12"/>
      <c r="P20" s="5">
        <f t="shared" si="2"/>
        <v>0</v>
      </c>
      <c r="Q20" s="47">
        <f t="shared" si="6"/>
        <v>167.39999999999998</v>
      </c>
      <c r="R20" s="17">
        <f t="shared" si="7"/>
        <v>21</v>
      </c>
      <c r="S20" s="72">
        <f t="shared" si="4"/>
        <v>0.8</v>
      </c>
      <c r="T20" s="69">
        <f t="shared" si="5"/>
        <v>189.2</v>
      </c>
      <c r="U20" s="1"/>
    </row>
    <row r="21" spans="1:22" ht="17.25" customHeight="1" x14ac:dyDescent="0.15">
      <c r="A21" s="76" t="s">
        <v>79</v>
      </c>
      <c r="B21" s="9">
        <v>189.1</v>
      </c>
      <c r="C21" s="4">
        <v>57.8</v>
      </c>
      <c r="D21" s="4"/>
      <c r="E21" s="41">
        <f t="shared" si="0"/>
        <v>246.89999999999998</v>
      </c>
      <c r="F21" s="11"/>
      <c r="G21" s="4"/>
      <c r="H21" s="15"/>
      <c r="I21" s="9">
        <v>367.4</v>
      </c>
      <c r="J21" s="4">
        <v>14.2</v>
      </c>
      <c r="K21" s="15">
        <v>3.6</v>
      </c>
      <c r="L21" s="15">
        <f t="shared" si="1"/>
        <v>385.2</v>
      </c>
      <c r="M21" s="9"/>
      <c r="N21" s="4">
        <v>9.3000000000000007</v>
      </c>
      <c r="O21" s="4"/>
      <c r="P21" s="5">
        <f t="shared" si="2"/>
        <v>9.3000000000000007</v>
      </c>
      <c r="Q21" s="53">
        <f t="shared" si="6"/>
        <v>556.5</v>
      </c>
      <c r="R21" s="23">
        <f t="shared" si="7"/>
        <v>81.3</v>
      </c>
      <c r="S21" s="72">
        <f t="shared" si="4"/>
        <v>3.6</v>
      </c>
      <c r="T21" s="69">
        <f t="shared" si="5"/>
        <v>641.4</v>
      </c>
      <c r="U21" s="1"/>
    </row>
    <row r="22" spans="1:22" ht="17.25" customHeight="1" x14ac:dyDescent="0.15">
      <c r="A22" s="165" t="s">
        <v>80</v>
      </c>
      <c r="B22" s="9">
        <v>459.6</v>
      </c>
      <c r="C22" s="4">
        <v>139.80000000000001</v>
      </c>
      <c r="D22" s="4"/>
      <c r="E22" s="41">
        <f t="shared" si="0"/>
        <v>599.40000000000009</v>
      </c>
      <c r="F22" s="11"/>
      <c r="G22" s="4"/>
      <c r="H22" s="15"/>
      <c r="I22" s="9">
        <v>1437.7</v>
      </c>
      <c r="J22" s="4">
        <v>59.8</v>
      </c>
      <c r="K22" s="15">
        <v>19.3</v>
      </c>
      <c r="L22" s="15">
        <f t="shared" si="1"/>
        <v>1516.8</v>
      </c>
      <c r="M22" s="9"/>
      <c r="N22" s="4">
        <v>28.8</v>
      </c>
      <c r="O22" s="4"/>
      <c r="P22" s="5">
        <f t="shared" si="2"/>
        <v>28.8</v>
      </c>
      <c r="Q22" s="53">
        <f t="shared" si="6"/>
        <v>1897.3000000000002</v>
      </c>
      <c r="R22" s="23">
        <f t="shared" si="7"/>
        <v>228.4</v>
      </c>
      <c r="S22" s="72">
        <f t="shared" si="4"/>
        <v>19.3</v>
      </c>
      <c r="T22" s="69">
        <f t="shared" si="5"/>
        <v>2145.0000000000005</v>
      </c>
      <c r="U22" s="1"/>
    </row>
    <row r="23" spans="1:22" ht="17.25" customHeight="1" x14ac:dyDescent="0.15">
      <c r="A23" s="75" t="s">
        <v>81</v>
      </c>
      <c r="B23" s="9">
        <v>292.60000000000002</v>
      </c>
      <c r="C23" s="4">
        <v>88.4</v>
      </c>
      <c r="D23" s="91"/>
      <c r="E23" s="41">
        <f t="shared" si="0"/>
        <v>381</v>
      </c>
      <c r="F23" s="94"/>
      <c r="G23" s="91"/>
      <c r="H23" s="95"/>
      <c r="I23" s="9">
        <v>1883.7</v>
      </c>
      <c r="J23" s="4">
        <v>113.9</v>
      </c>
      <c r="K23" s="15">
        <v>7.6</v>
      </c>
      <c r="L23" s="15">
        <f t="shared" si="1"/>
        <v>2005.2</v>
      </c>
      <c r="M23" s="130"/>
      <c r="N23" s="4">
        <v>20.100000000000001</v>
      </c>
      <c r="O23" s="33"/>
      <c r="P23" s="5">
        <f t="shared" si="2"/>
        <v>20.100000000000001</v>
      </c>
      <c r="Q23" s="53">
        <f t="shared" si="6"/>
        <v>2176.3000000000002</v>
      </c>
      <c r="R23" s="23">
        <f t="shared" si="7"/>
        <v>222.4</v>
      </c>
      <c r="S23" s="72">
        <f t="shared" si="4"/>
        <v>7.6</v>
      </c>
      <c r="T23" s="69">
        <f t="shared" si="5"/>
        <v>2406.3000000000002</v>
      </c>
      <c r="U23" s="1"/>
    </row>
    <row r="24" spans="1:22" ht="18" customHeight="1" x14ac:dyDescent="0.2">
      <c r="A24" s="166" t="s">
        <v>82</v>
      </c>
      <c r="B24" s="87">
        <v>238.8</v>
      </c>
      <c r="C24" s="23">
        <v>69.2</v>
      </c>
      <c r="D24" s="23"/>
      <c r="E24" s="41">
        <f t="shared" si="0"/>
        <v>308</v>
      </c>
      <c r="F24" s="96"/>
      <c r="G24" s="97"/>
      <c r="H24" s="95"/>
      <c r="I24" s="87">
        <v>409.6</v>
      </c>
      <c r="J24" s="23">
        <v>13.5</v>
      </c>
      <c r="K24" s="72">
        <v>7.3</v>
      </c>
      <c r="L24" s="15">
        <f t="shared" si="1"/>
        <v>430.40000000000003</v>
      </c>
      <c r="M24" s="131"/>
      <c r="N24" s="23">
        <v>26.9</v>
      </c>
      <c r="O24" s="23"/>
      <c r="P24" s="5">
        <f t="shared" si="2"/>
        <v>26.9</v>
      </c>
      <c r="Q24" s="53">
        <f t="shared" si="6"/>
        <v>648.40000000000009</v>
      </c>
      <c r="R24" s="23">
        <f t="shared" si="7"/>
        <v>109.6</v>
      </c>
      <c r="S24" s="72">
        <f t="shared" si="4"/>
        <v>7.3</v>
      </c>
      <c r="T24" s="69">
        <f t="shared" si="5"/>
        <v>765.30000000000007</v>
      </c>
    </row>
    <row r="25" spans="1:22" ht="18.75" customHeight="1" x14ac:dyDescent="0.2">
      <c r="A25" s="166" t="s">
        <v>46</v>
      </c>
      <c r="B25" s="87">
        <v>272.5</v>
      </c>
      <c r="C25" s="23">
        <v>64.2</v>
      </c>
      <c r="D25" s="23"/>
      <c r="E25" s="41">
        <f t="shared" si="0"/>
        <v>336.7</v>
      </c>
      <c r="F25" s="38"/>
      <c r="G25" s="37"/>
      <c r="H25" s="15"/>
      <c r="I25" s="87">
        <v>552.9</v>
      </c>
      <c r="J25" s="23">
        <v>23.9</v>
      </c>
      <c r="K25" s="72">
        <v>8.4</v>
      </c>
      <c r="L25" s="15">
        <f t="shared" si="1"/>
        <v>585.19999999999993</v>
      </c>
      <c r="M25" s="36"/>
      <c r="N25" s="23">
        <v>18.600000000000001</v>
      </c>
      <c r="O25" s="23">
        <v>1</v>
      </c>
      <c r="P25" s="5">
        <f t="shared" si="2"/>
        <v>19.600000000000001</v>
      </c>
      <c r="Q25" s="53">
        <f t="shared" si="6"/>
        <v>825.4</v>
      </c>
      <c r="R25" s="23">
        <f t="shared" si="7"/>
        <v>106.7</v>
      </c>
      <c r="S25" s="72">
        <f t="shared" si="4"/>
        <v>9.4</v>
      </c>
      <c r="T25" s="69">
        <f t="shared" si="5"/>
        <v>941.5</v>
      </c>
    </row>
    <row r="26" spans="1:22" ht="18.75" customHeight="1" x14ac:dyDescent="0.2">
      <c r="A26" s="167" t="s">
        <v>47</v>
      </c>
      <c r="B26" s="87">
        <v>185</v>
      </c>
      <c r="C26" s="23">
        <v>44.6</v>
      </c>
      <c r="D26" s="23"/>
      <c r="E26" s="41">
        <f t="shared" si="0"/>
        <v>229.6</v>
      </c>
      <c r="F26" s="34"/>
      <c r="G26" s="32"/>
      <c r="H26" s="15"/>
      <c r="I26" s="87">
        <v>441</v>
      </c>
      <c r="J26" s="23">
        <v>17.8</v>
      </c>
      <c r="K26" s="72">
        <v>4.0999999999999996</v>
      </c>
      <c r="L26" s="15">
        <f t="shared" si="1"/>
        <v>462.90000000000003</v>
      </c>
      <c r="M26" s="36"/>
      <c r="N26" s="23">
        <v>6.3</v>
      </c>
      <c r="O26" s="23"/>
      <c r="P26" s="5">
        <f t="shared" si="2"/>
        <v>6.3</v>
      </c>
      <c r="Q26" s="53">
        <f t="shared" si="6"/>
        <v>626</v>
      </c>
      <c r="R26" s="23">
        <f t="shared" si="7"/>
        <v>68.7</v>
      </c>
      <c r="S26" s="72">
        <f t="shared" si="4"/>
        <v>4.0999999999999996</v>
      </c>
      <c r="T26" s="69">
        <f t="shared" si="5"/>
        <v>698.80000000000007</v>
      </c>
      <c r="U26" s="1"/>
      <c r="V26" s="1"/>
    </row>
    <row r="27" spans="1:22" ht="18.75" customHeight="1" x14ac:dyDescent="0.2">
      <c r="A27" s="167" t="s">
        <v>48</v>
      </c>
      <c r="B27" s="87">
        <v>319.39999999999998</v>
      </c>
      <c r="C27" s="23">
        <v>105.9</v>
      </c>
      <c r="D27" s="23"/>
      <c r="E27" s="41">
        <f t="shared" si="0"/>
        <v>425.29999999999995</v>
      </c>
      <c r="F27" s="38"/>
      <c r="G27" s="37"/>
      <c r="H27" s="15"/>
      <c r="I27" s="87">
        <v>548.29999999999995</v>
      </c>
      <c r="J27" s="23">
        <v>20.100000000000001</v>
      </c>
      <c r="K27" s="72">
        <v>6.1</v>
      </c>
      <c r="L27" s="15">
        <f t="shared" si="1"/>
        <v>574.5</v>
      </c>
      <c r="M27" s="131"/>
      <c r="N27" s="23">
        <v>30.3</v>
      </c>
      <c r="O27" s="23"/>
      <c r="P27" s="5">
        <f t="shared" si="2"/>
        <v>30.3</v>
      </c>
      <c r="Q27" s="53">
        <f t="shared" si="6"/>
        <v>867.69999999999993</v>
      </c>
      <c r="R27" s="23">
        <f t="shared" si="7"/>
        <v>156.30000000000001</v>
      </c>
      <c r="S27" s="72">
        <f t="shared" si="4"/>
        <v>6.1</v>
      </c>
      <c r="T27" s="69">
        <f t="shared" si="5"/>
        <v>1030.0999999999999</v>
      </c>
    </row>
    <row r="28" spans="1:22" ht="18.75" customHeight="1" x14ac:dyDescent="0.2">
      <c r="A28" s="167" t="s">
        <v>114</v>
      </c>
      <c r="B28" s="87">
        <v>601.5</v>
      </c>
      <c r="C28" s="23">
        <v>114.5</v>
      </c>
      <c r="D28" s="23"/>
      <c r="E28" s="41">
        <f t="shared" si="0"/>
        <v>716</v>
      </c>
      <c r="F28" s="192"/>
      <c r="G28" s="37"/>
      <c r="H28" s="15"/>
      <c r="I28" s="87">
        <v>811.8</v>
      </c>
      <c r="J28" s="23">
        <v>40.799999999999997</v>
      </c>
      <c r="K28" s="72">
        <v>6.3</v>
      </c>
      <c r="L28" s="15">
        <f t="shared" si="1"/>
        <v>858.89999999999986</v>
      </c>
      <c r="M28" s="131"/>
      <c r="N28" s="23">
        <v>99.1</v>
      </c>
      <c r="O28" s="23">
        <v>7.9</v>
      </c>
      <c r="P28" s="5">
        <f t="shared" si="2"/>
        <v>107</v>
      </c>
      <c r="Q28" s="53">
        <f t="shared" ref="Q28" si="8">M28+I28+F28+B28</f>
        <v>1413.3</v>
      </c>
      <c r="R28" s="23">
        <f t="shared" ref="R28" si="9">N28+J28+G28+C28</f>
        <v>254.39999999999998</v>
      </c>
      <c r="S28" s="72">
        <f t="shared" ref="S28" si="10">O28+D28+K28</f>
        <v>14.2</v>
      </c>
      <c r="T28" s="69">
        <f t="shared" si="5"/>
        <v>1681.8999999999999</v>
      </c>
    </row>
    <row r="29" spans="1:22" ht="19.5" customHeight="1" x14ac:dyDescent="0.15">
      <c r="A29" s="165" t="s">
        <v>97</v>
      </c>
      <c r="B29" s="87">
        <v>190.3</v>
      </c>
      <c r="C29" s="23">
        <v>54.9</v>
      </c>
      <c r="D29" s="23"/>
      <c r="E29" s="41">
        <f t="shared" si="0"/>
        <v>245.20000000000002</v>
      </c>
      <c r="F29" s="38"/>
      <c r="G29" s="37"/>
      <c r="H29" s="15"/>
      <c r="I29" s="87">
        <v>159.69999999999999</v>
      </c>
      <c r="J29" s="23">
        <v>5.7</v>
      </c>
      <c r="K29" s="72">
        <v>0.5</v>
      </c>
      <c r="L29" s="15">
        <f t="shared" si="1"/>
        <v>165.89999999999998</v>
      </c>
      <c r="M29" s="131"/>
      <c r="N29" s="23">
        <v>21.8</v>
      </c>
      <c r="O29" s="23"/>
      <c r="P29" s="5">
        <f t="shared" si="2"/>
        <v>21.8</v>
      </c>
      <c r="Q29" s="53">
        <f t="shared" si="6"/>
        <v>350</v>
      </c>
      <c r="R29" s="23">
        <f t="shared" si="7"/>
        <v>82.4</v>
      </c>
      <c r="S29" s="72">
        <f t="shared" si="4"/>
        <v>0.5</v>
      </c>
      <c r="T29" s="69">
        <f t="shared" si="5"/>
        <v>432.9</v>
      </c>
    </row>
    <row r="30" spans="1:22" ht="18.75" customHeight="1" x14ac:dyDescent="0.2">
      <c r="A30" s="167" t="s">
        <v>50</v>
      </c>
      <c r="B30" s="87">
        <v>279.89999999999998</v>
      </c>
      <c r="C30" s="23">
        <v>51.7</v>
      </c>
      <c r="D30" s="23"/>
      <c r="E30" s="41">
        <f t="shared" si="0"/>
        <v>331.59999999999997</v>
      </c>
      <c r="F30" s="38"/>
      <c r="G30" s="37"/>
      <c r="H30" s="15"/>
      <c r="I30" s="87">
        <v>266.7</v>
      </c>
      <c r="J30" s="23">
        <v>11.1</v>
      </c>
      <c r="K30" s="72">
        <v>0.8</v>
      </c>
      <c r="L30" s="15">
        <f t="shared" si="1"/>
        <v>278.60000000000002</v>
      </c>
      <c r="M30" s="131"/>
      <c r="N30" s="23">
        <v>24.4</v>
      </c>
      <c r="O30" s="23"/>
      <c r="P30" s="5">
        <f t="shared" si="2"/>
        <v>24.4</v>
      </c>
      <c r="Q30" s="53">
        <f t="shared" si="6"/>
        <v>546.59999999999991</v>
      </c>
      <c r="R30" s="23">
        <f t="shared" si="7"/>
        <v>87.2</v>
      </c>
      <c r="S30" s="72">
        <f t="shared" si="4"/>
        <v>0.8</v>
      </c>
      <c r="T30" s="69">
        <f t="shared" si="5"/>
        <v>634.59999999999991</v>
      </c>
    </row>
    <row r="31" spans="1:22" ht="18.75" customHeight="1" x14ac:dyDescent="0.15">
      <c r="A31" s="168" t="s">
        <v>120</v>
      </c>
      <c r="B31" s="87">
        <v>288.60000000000002</v>
      </c>
      <c r="C31" s="23">
        <v>68.099999999999994</v>
      </c>
      <c r="D31" s="23"/>
      <c r="E31" s="41">
        <f t="shared" si="0"/>
        <v>356.70000000000005</v>
      </c>
      <c r="F31" s="38"/>
      <c r="G31" s="37"/>
      <c r="H31" s="15"/>
      <c r="I31" s="87">
        <v>297.60000000000002</v>
      </c>
      <c r="J31" s="23">
        <v>13</v>
      </c>
      <c r="K31" s="72">
        <v>2</v>
      </c>
      <c r="L31" s="15">
        <f t="shared" si="1"/>
        <v>312.60000000000002</v>
      </c>
      <c r="M31" s="87"/>
      <c r="N31" s="23">
        <v>42.6</v>
      </c>
      <c r="O31" s="23">
        <v>2</v>
      </c>
      <c r="P31" s="5">
        <f t="shared" si="2"/>
        <v>44.6</v>
      </c>
      <c r="Q31" s="53">
        <f t="shared" si="6"/>
        <v>586.20000000000005</v>
      </c>
      <c r="R31" s="23">
        <f t="shared" si="7"/>
        <v>123.69999999999999</v>
      </c>
      <c r="S31" s="72">
        <f t="shared" si="4"/>
        <v>4</v>
      </c>
      <c r="T31" s="69">
        <f t="shared" si="5"/>
        <v>713.90000000000009</v>
      </c>
    </row>
    <row r="32" spans="1:22" ht="16.5" customHeight="1" x14ac:dyDescent="0.2">
      <c r="A32" s="167" t="s">
        <v>51</v>
      </c>
      <c r="B32" s="87">
        <v>189.7</v>
      </c>
      <c r="C32" s="23">
        <v>41.1</v>
      </c>
      <c r="D32" s="23"/>
      <c r="E32" s="41">
        <f t="shared" si="0"/>
        <v>230.79999999999998</v>
      </c>
      <c r="F32" s="38"/>
      <c r="G32" s="37"/>
      <c r="H32" s="15"/>
      <c r="I32" s="87">
        <v>174</v>
      </c>
      <c r="J32" s="23">
        <v>6.3</v>
      </c>
      <c r="K32" s="72">
        <v>0.4</v>
      </c>
      <c r="L32" s="15">
        <f t="shared" si="1"/>
        <v>180.70000000000002</v>
      </c>
      <c r="M32" s="131"/>
      <c r="N32" s="23">
        <v>29.4</v>
      </c>
      <c r="O32" s="23"/>
      <c r="P32" s="5">
        <f t="shared" si="2"/>
        <v>29.4</v>
      </c>
      <c r="Q32" s="53">
        <f t="shared" si="6"/>
        <v>363.7</v>
      </c>
      <c r="R32" s="23">
        <f t="shared" si="7"/>
        <v>76.8</v>
      </c>
      <c r="S32" s="72">
        <f t="shared" si="4"/>
        <v>0.4</v>
      </c>
      <c r="T32" s="69">
        <f t="shared" si="5"/>
        <v>440.9</v>
      </c>
    </row>
    <row r="33" spans="1:20" ht="14" x14ac:dyDescent="0.15">
      <c r="A33" s="165" t="s">
        <v>98</v>
      </c>
      <c r="B33" s="87">
        <v>200.6</v>
      </c>
      <c r="C33" s="23">
        <v>48.3</v>
      </c>
      <c r="D33" s="23"/>
      <c r="E33" s="41">
        <f t="shared" si="0"/>
        <v>248.89999999999998</v>
      </c>
      <c r="F33" s="38"/>
      <c r="G33" s="37"/>
      <c r="H33" s="15"/>
      <c r="I33" s="87">
        <v>122.6</v>
      </c>
      <c r="J33" s="23">
        <v>4.5999999999999996</v>
      </c>
      <c r="K33" s="72">
        <v>0.6</v>
      </c>
      <c r="L33" s="15">
        <f t="shared" si="1"/>
        <v>127.79999999999998</v>
      </c>
      <c r="M33" s="131"/>
      <c r="N33" s="23">
        <v>14.9</v>
      </c>
      <c r="O33" s="23">
        <v>0.7</v>
      </c>
      <c r="P33" s="5">
        <f t="shared" si="2"/>
        <v>15.6</v>
      </c>
      <c r="Q33" s="53">
        <f t="shared" si="6"/>
        <v>323.2</v>
      </c>
      <c r="R33" s="23">
        <f t="shared" si="7"/>
        <v>67.8</v>
      </c>
      <c r="S33" s="72">
        <f t="shared" si="4"/>
        <v>1.2999999999999998</v>
      </c>
      <c r="T33" s="69">
        <f t="shared" si="5"/>
        <v>392.3</v>
      </c>
    </row>
    <row r="34" spans="1:20" ht="14" x14ac:dyDescent="0.15">
      <c r="A34" s="168" t="s">
        <v>111</v>
      </c>
      <c r="B34" s="87">
        <v>177.6</v>
      </c>
      <c r="C34" s="23">
        <v>54.5</v>
      </c>
      <c r="D34" s="23"/>
      <c r="E34" s="41">
        <f t="shared" si="0"/>
        <v>232.1</v>
      </c>
      <c r="F34" s="38"/>
      <c r="G34" s="37"/>
      <c r="H34" s="15"/>
      <c r="I34" s="87">
        <v>419.1</v>
      </c>
      <c r="J34" s="23">
        <v>20.399999999999999</v>
      </c>
      <c r="K34" s="72">
        <v>8.4</v>
      </c>
      <c r="L34" s="15">
        <f t="shared" si="1"/>
        <v>447.9</v>
      </c>
      <c r="M34" s="131"/>
      <c r="N34" s="23">
        <v>34.4</v>
      </c>
      <c r="O34" s="23">
        <v>1.5</v>
      </c>
      <c r="P34" s="5">
        <f t="shared" si="2"/>
        <v>35.9</v>
      </c>
      <c r="Q34" s="53">
        <f t="shared" si="6"/>
        <v>596.70000000000005</v>
      </c>
      <c r="R34" s="23">
        <f t="shared" si="7"/>
        <v>109.3</v>
      </c>
      <c r="S34" s="72">
        <f t="shared" si="4"/>
        <v>9.9</v>
      </c>
      <c r="T34" s="69">
        <f t="shared" si="5"/>
        <v>715.9</v>
      </c>
    </row>
    <row r="35" spans="1:20" ht="16" x14ac:dyDescent="0.2">
      <c r="A35" s="167" t="s">
        <v>49</v>
      </c>
      <c r="B35" s="87">
        <v>297.60000000000002</v>
      </c>
      <c r="C35" s="23">
        <v>80.2</v>
      </c>
      <c r="D35" s="23"/>
      <c r="E35" s="41">
        <f>SUM(B35:D35)</f>
        <v>377.8</v>
      </c>
      <c r="F35" s="38"/>
      <c r="G35" s="37"/>
      <c r="H35" s="15"/>
      <c r="I35" s="87">
        <v>556.70000000000005</v>
      </c>
      <c r="J35" s="23">
        <v>22.9</v>
      </c>
      <c r="K35" s="72">
        <v>11.3</v>
      </c>
      <c r="L35" s="15">
        <f>SUM(I35:K35)</f>
        <v>590.9</v>
      </c>
      <c r="M35" s="131"/>
      <c r="N35" s="23">
        <v>76.5</v>
      </c>
      <c r="O35" s="23">
        <v>13.1</v>
      </c>
      <c r="P35" s="5">
        <f>SUM(M35:O35)</f>
        <v>89.6</v>
      </c>
      <c r="Q35" s="53">
        <f t="shared" ref="Q35" si="11">M35+I35+F35+B35</f>
        <v>854.30000000000007</v>
      </c>
      <c r="R35" s="23">
        <f t="shared" ref="R35" si="12">N35+J35+G35+C35</f>
        <v>179.60000000000002</v>
      </c>
      <c r="S35" s="72">
        <f t="shared" ref="S35" si="13">O35+D35+K35</f>
        <v>24.4</v>
      </c>
      <c r="T35" s="69">
        <f t="shared" ref="T35" si="14">SUM(Q35:S35)</f>
        <v>1058.3000000000002</v>
      </c>
    </row>
    <row r="36" spans="1:20" ht="16" x14ac:dyDescent="0.2">
      <c r="A36" s="167" t="s">
        <v>96</v>
      </c>
      <c r="B36" s="87">
        <v>132.9</v>
      </c>
      <c r="C36" s="23">
        <v>31.4</v>
      </c>
      <c r="D36" s="23"/>
      <c r="E36" s="41">
        <f t="shared" si="0"/>
        <v>164.3</v>
      </c>
      <c r="F36" s="38"/>
      <c r="G36" s="37"/>
      <c r="H36" s="15"/>
      <c r="I36" s="87">
        <v>179.6</v>
      </c>
      <c r="J36" s="23">
        <v>6.2</v>
      </c>
      <c r="K36" s="72">
        <v>2.1</v>
      </c>
      <c r="L36" s="15">
        <f t="shared" si="1"/>
        <v>187.89999999999998</v>
      </c>
      <c r="M36" s="131"/>
      <c r="N36" s="23">
        <v>20.5</v>
      </c>
      <c r="O36" s="23">
        <v>2</v>
      </c>
      <c r="P36" s="5">
        <f t="shared" si="2"/>
        <v>22.5</v>
      </c>
      <c r="Q36" s="53">
        <f t="shared" si="6"/>
        <v>312.5</v>
      </c>
      <c r="R36" s="23">
        <f t="shared" si="7"/>
        <v>58.099999999999994</v>
      </c>
      <c r="S36" s="72">
        <f t="shared" si="4"/>
        <v>4.0999999999999996</v>
      </c>
      <c r="T36" s="69">
        <f t="shared" si="5"/>
        <v>374.70000000000005</v>
      </c>
    </row>
    <row r="37" spans="1:20" ht="16" x14ac:dyDescent="0.2">
      <c r="A37" s="167" t="s">
        <v>83</v>
      </c>
      <c r="B37" s="87">
        <v>267.39999999999998</v>
      </c>
      <c r="C37" s="23">
        <v>43.5</v>
      </c>
      <c r="D37" s="23"/>
      <c r="E37" s="41">
        <f t="shared" si="0"/>
        <v>310.89999999999998</v>
      </c>
      <c r="F37" s="38"/>
      <c r="G37" s="37"/>
      <c r="H37" s="15"/>
      <c r="I37" s="87">
        <v>194.5</v>
      </c>
      <c r="J37" s="23">
        <v>7.6</v>
      </c>
      <c r="K37" s="72"/>
      <c r="L37" s="15">
        <f>SUM(I37:K37)</f>
        <v>202.1</v>
      </c>
      <c r="M37" s="131"/>
      <c r="N37" s="23">
        <v>34.4</v>
      </c>
      <c r="O37" s="23">
        <v>1.5</v>
      </c>
      <c r="P37" s="5">
        <f t="shared" si="2"/>
        <v>35.9</v>
      </c>
      <c r="Q37" s="53">
        <f t="shared" si="6"/>
        <v>461.9</v>
      </c>
      <c r="R37" s="23">
        <f t="shared" si="7"/>
        <v>85.5</v>
      </c>
      <c r="S37" s="72">
        <f t="shared" si="4"/>
        <v>1.5</v>
      </c>
      <c r="T37" s="69">
        <f t="shared" si="5"/>
        <v>548.9</v>
      </c>
    </row>
    <row r="38" spans="1:20" ht="16" x14ac:dyDescent="0.2">
      <c r="A38" s="167" t="s">
        <v>75</v>
      </c>
      <c r="B38" s="87">
        <v>651.5</v>
      </c>
      <c r="C38" s="23">
        <v>108.4</v>
      </c>
      <c r="D38" s="23"/>
      <c r="E38" s="41">
        <f t="shared" si="0"/>
        <v>759.9</v>
      </c>
      <c r="F38" s="38"/>
      <c r="G38" s="37"/>
      <c r="H38" s="15"/>
      <c r="I38" s="87">
        <v>341.6</v>
      </c>
      <c r="J38" s="23">
        <v>15</v>
      </c>
      <c r="K38" s="72"/>
      <c r="L38" s="15">
        <f t="shared" si="1"/>
        <v>356.6</v>
      </c>
      <c r="M38" s="131"/>
      <c r="N38" s="23">
        <v>52.5</v>
      </c>
      <c r="O38" s="23"/>
      <c r="P38" s="5">
        <f t="shared" si="2"/>
        <v>52.5</v>
      </c>
      <c r="Q38" s="53">
        <f t="shared" si="6"/>
        <v>993.1</v>
      </c>
      <c r="R38" s="23">
        <f t="shared" si="7"/>
        <v>175.9</v>
      </c>
      <c r="S38" s="72">
        <f t="shared" si="4"/>
        <v>0</v>
      </c>
      <c r="T38" s="69">
        <f t="shared" si="5"/>
        <v>1169</v>
      </c>
    </row>
    <row r="39" spans="1:20" ht="16" x14ac:dyDescent="0.2">
      <c r="A39" s="169" t="s">
        <v>87</v>
      </c>
      <c r="B39" s="148">
        <v>239.6</v>
      </c>
      <c r="C39" s="24">
        <v>39.9</v>
      </c>
      <c r="D39" s="24">
        <v>50.7</v>
      </c>
      <c r="E39" s="62">
        <f t="shared" si="0"/>
        <v>330.2</v>
      </c>
      <c r="F39" s="149"/>
      <c r="G39" s="150"/>
      <c r="H39" s="19"/>
      <c r="I39" s="148">
        <v>185</v>
      </c>
      <c r="J39" s="24">
        <v>7.7</v>
      </c>
      <c r="K39" s="151"/>
      <c r="L39" s="19">
        <f t="shared" si="1"/>
        <v>192.7</v>
      </c>
      <c r="M39" s="152"/>
      <c r="N39" s="24">
        <v>26.6</v>
      </c>
      <c r="O39" s="24"/>
      <c r="P39" s="13">
        <f t="shared" si="2"/>
        <v>26.6</v>
      </c>
      <c r="Q39" s="54">
        <f t="shared" si="6"/>
        <v>424.6</v>
      </c>
      <c r="R39" s="24">
        <f t="shared" si="7"/>
        <v>74.2</v>
      </c>
      <c r="S39" s="151">
        <f t="shared" si="4"/>
        <v>50.7</v>
      </c>
      <c r="T39" s="73">
        <f t="shared" si="5"/>
        <v>549.5</v>
      </c>
    </row>
    <row r="40" spans="1:20" ht="16" x14ac:dyDescent="0.2">
      <c r="A40" s="167" t="s">
        <v>74</v>
      </c>
      <c r="B40" s="87">
        <v>187.8</v>
      </c>
      <c r="C40" s="23">
        <v>34.6</v>
      </c>
      <c r="D40" s="23"/>
      <c r="E40" s="41">
        <f t="shared" si="0"/>
        <v>222.4</v>
      </c>
      <c r="F40" s="38"/>
      <c r="G40" s="37"/>
      <c r="H40" s="15"/>
      <c r="I40" s="87">
        <v>121</v>
      </c>
      <c r="J40" s="23">
        <v>5</v>
      </c>
      <c r="K40" s="72"/>
      <c r="L40" s="15">
        <f t="shared" si="1"/>
        <v>126</v>
      </c>
      <c r="M40" s="131"/>
      <c r="N40" s="23">
        <v>26.1</v>
      </c>
      <c r="O40" s="23"/>
      <c r="P40" s="5">
        <f t="shared" si="2"/>
        <v>26.1</v>
      </c>
      <c r="Q40" s="53">
        <f t="shared" si="6"/>
        <v>308.8</v>
      </c>
      <c r="R40" s="23">
        <f t="shared" si="7"/>
        <v>65.7</v>
      </c>
      <c r="S40" s="72">
        <f t="shared" si="4"/>
        <v>0</v>
      </c>
      <c r="T40" s="69">
        <f t="shared" si="5"/>
        <v>374.5</v>
      </c>
    </row>
    <row r="41" spans="1:20" ht="16" x14ac:dyDescent="0.2">
      <c r="A41" s="170" t="s">
        <v>72</v>
      </c>
      <c r="B41" s="16">
        <v>466</v>
      </c>
      <c r="C41" s="17">
        <v>77.400000000000006</v>
      </c>
      <c r="D41" s="17"/>
      <c r="E41" s="43">
        <f t="shared" si="0"/>
        <v>543.4</v>
      </c>
      <c r="F41" s="113"/>
      <c r="G41" s="114"/>
      <c r="H41" s="14"/>
      <c r="I41" s="16">
        <v>310.8</v>
      </c>
      <c r="J41" s="17">
        <v>14.9</v>
      </c>
      <c r="K41" s="67"/>
      <c r="L41" s="14">
        <f t="shared" si="1"/>
        <v>325.7</v>
      </c>
      <c r="M41" s="132"/>
      <c r="N41" s="17">
        <v>56</v>
      </c>
      <c r="O41" s="17">
        <v>14</v>
      </c>
      <c r="P41" s="8">
        <f t="shared" si="2"/>
        <v>70</v>
      </c>
      <c r="Q41" s="47">
        <f t="shared" si="6"/>
        <v>776.8</v>
      </c>
      <c r="R41" s="17">
        <f t="shared" si="7"/>
        <v>148.30000000000001</v>
      </c>
      <c r="S41" s="67">
        <f t="shared" si="4"/>
        <v>14</v>
      </c>
      <c r="T41" s="80">
        <f t="shared" si="5"/>
        <v>939.09999999999991</v>
      </c>
    </row>
    <row r="42" spans="1:20" ht="16" x14ac:dyDescent="0.2">
      <c r="A42" s="167" t="s">
        <v>73</v>
      </c>
      <c r="B42" s="87">
        <v>622.6</v>
      </c>
      <c r="C42" s="23">
        <v>108.3</v>
      </c>
      <c r="D42" s="23"/>
      <c r="E42" s="41">
        <f t="shared" si="0"/>
        <v>730.9</v>
      </c>
      <c r="F42" s="38"/>
      <c r="G42" s="37"/>
      <c r="H42" s="15"/>
      <c r="I42" s="87">
        <v>442.4</v>
      </c>
      <c r="J42" s="23">
        <v>19.100000000000001</v>
      </c>
      <c r="K42" s="72">
        <v>1</v>
      </c>
      <c r="L42" s="15">
        <f t="shared" si="1"/>
        <v>462.5</v>
      </c>
      <c r="M42" s="131"/>
      <c r="N42" s="23">
        <v>77.2</v>
      </c>
      <c r="O42" s="23">
        <v>1.1000000000000001</v>
      </c>
      <c r="P42" s="5">
        <f t="shared" si="2"/>
        <v>78.3</v>
      </c>
      <c r="Q42" s="53">
        <f t="shared" si="6"/>
        <v>1065</v>
      </c>
      <c r="R42" s="23">
        <f t="shared" si="7"/>
        <v>204.60000000000002</v>
      </c>
      <c r="S42" s="72">
        <f t="shared" si="4"/>
        <v>2.1</v>
      </c>
      <c r="T42" s="69">
        <f t="shared" si="5"/>
        <v>1271.6999999999998</v>
      </c>
    </row>
    <row r="43" spans="1:20" ht="17" thickBot="1" x14ac:dyDescent="0.25">
      <c r="A43" s="171" t="s">
        <v>88</v>
      </c>
      <c r="B43" s="172">
        <v>488.7</v>
      </c>
      <c r="C43" s="173">
        <v>79.5</v>
      </c>
      <c r="D43" s="173"/>
      <c r="E43" s="174">
        <f t="shared" si="0"/>
        <v>568.20000000000005</v>
      </c>
      <c r="F43" s="175"/>
      <c r="G43" s="176"/>
      <c r="H43" s="160"/>
      <c r="I43" s="172">
        <v>422.5</v>
      </c>
      <c r="J43" s="173">
        <v>18.100000000000001</v>
      </c>
      <c r="K43" s="177"/>
      <c r="L43" s="160">
        <f t="shared" si="1"/>
        <v>440.6</v>
      </c>
      <c r="M43" s="178"/>
      <c r="N43" s="173">
        <v>77.5</v>
      </c>
      <c r="O43" s="173"/>
      <c r="P43" s="159">
        <f t="shared" si="2"/>
        <v>77.5</v>
      </c>
      <c r="Q43" s="179">
        <f t="shared" si="6"/>
        <v>911.2</v>
      </c>
      <c r="R43" s="173">
        <f t="shared" si="7"/>
        <v>175.1</v>
      </c>
      <c r="S43" s="177">
        <f t="shared" si="4"/>
        <v>0</v>
      </c>
      <c r="T43" s="180">
        <f t="shared" si="5"/>
        <v>1086.3</v>
      </c>
    </row>
    <row r="44" spans="1:20" ht="16" x14ac:dyDescent="0.2">
      <c r="A44" s="181" t="s">
        <v>89</v>
      </c>
      <c r="B44" s="182">
        <v>224.7</v>
      </c>
      <c r="C44" s="46">
        <v>35.299999999999997</v>
      </c>
      <c r="D44" s="46"/>
      <c r="E44" s="40">
        <f t="shared" si="0"/>
        <v>260</v>
      </c>
      <c r="F44" s="183"/>
      <c r="G44" s="184"/>
      <c r="H44" s="39"/>
      <c r="I44" s="182">
        <v>145.6</v>
      </c>
      <c r="J44" s="46">
        <v>6.1</v>
      </c>
      <c r="K44" s="185"/>
      <c r="L44" s="39">
        <f t="shared" si="1"/>
        <v>151.69999999999999</v>
      </c>
      <c r="M44" s="186"/>
      <c r="N44" s="46">
        <v>28.3</v>
      </c>
      <c r="O44" s="46"/>
      <c r="P44" s="35">
        <f t="shared" si="2"/>
        <v>28.3</v>
      </c>
      <c r="Q44" s="52">
        <f t="shared" si="6"/>
        <v>370.29999999999995</v>
      </c>
      <c r="R44" s="46">
        <f t="shared" si="7"/>
        <v>69.699999999999989</v>
      </c>
      <c r="S44" s="185">
        <f t="shared" si="4"/>
        <v>0</v>
      </c>
      <c r="T44" s="68">
        <f t="shared" si="5"/>
        <v>439.99999999999994</v>
      </c>
    </row>
    <row r="45" spans="1:20" ht="16" x14ac:dyDescent="0.2">
      <c r="A45" s="169" t="s">
        <v>90</v>
      </c>
      <c r="B45" s="148">
        <v>264.8</v>
      </c>
      <c r="C45" s="24">
        <v>45.2</v>
      </c>
      <c r="D45" s="24"/>
      <c r="E45" s="62">
        <f t="shared" si="0"/>
        <v>310</v>
      </c>
      <c r="F45" s="149"/>
      <c r="G45" s="150"/>
      <c r="H45" s="19"/>
      <c r="I45" s="148">
        <v>211.4</v>
      </c>
      <c r="J45" s="24">
        <v>9</v>
      </c>
      <c r="K45" s="151"/>
      <c r="L45" s="19">
        <f t="shared" si="1"/>
        <v>220.4</v>
      </c>
      <c r="M45" s="152"/>
      <c r="N45" s="24">
        <v>47.6</v>
      </c>
      <c r="O45" s="24">
        <v>3</v>
      </c>
      <c r="P45" s="13">
        <f t="shared" si="2"/>
        <v>50.6</v>
      </c>
      <c r="Q45" s="54">
        <f t="shared" ref="Q45:Q64" si="15">M45+I45+F45+B45</f>
        <v>476.20000000000005</v>
      </c>
      <c r="R45" s="24">
        <f t="shared" ref="R45:R64" si="16">N45+J45+G45+C45</f>
        <v>101.80000000000001</v>
      </c>
      <c r="S45" s="151">
        <f t="shared" si="4"/>
        <v>3</v>
      </c>
      <c r="T45" s="73">
        <f t="shared" si="5"/>
        <v>581</v>
      </c>
    </row>
    <row r="46" spans="1:20" ht="17" thickBot="1" x14ac:dyDescent="0.25">
      <c r="A46" s="171" t="s">
        <v>84</v>
      </c>
      <c r="B46" s="172">
        <v>299.89999999999998</v>
      </c>
      <c r="C46" s="173">
        <v>40.700000000000003</v>
      </c>
      <c r="D46" s="173"/>
      <c r="E46" s="174">
        <f t="shared" si="0"/>
        <v>340.59999999999997</v>
      </c>
      <c r="F46" s="175"/>
      <c r="G46" s="176"/>
      <c r="H46" s="160"/>
      <c r="I46" s="172">
        <v>166.8</v>
      </c>
      <c r="J46" s="173">
        <v>8.1</v>
      </c>
      <c r="K46" s="177"/>
      <c r="L46" s="160">
        <f t="shared" si="1"/>
        <v>174.9</v>
      </c>
      <c r="M46" s="178"/>
      <c r="N46" s="173">
        <v>44.4</v>
      </c>
      <c r="O46" s="173">
        <v>2.7</v>
      </c>
      <c r="P46" s="159">
        <f t="shared" si="2"/>
        <v>47.1</v>
      </c>
      <c r="Q46" s="179">
        <f t="shared" si="15"/>
        <v>466.7</v>
      </c>
      <c r="R46" s="173">
        <f t="shared" si="16"/>
        <v>93.2</v>
      </c>
      <c r="S46" s="177">
        <f t="shared" si="4"/>
        <v>2.7</v>
      </c>
      <c r="T46" s="180">
        <f t="shared" si="5"/>
        <v>562.6</v>
      </c>
    </row>
    <row r="47" spans="1:20" ht="16" x14ac:dyDescent="0.2">
      <c r="A47" s="181" t="s">
        <v>62</v>
      </c>
      <c r="B47" s="182">
        <v>168.8</v>
      </c>
      <c r="C47" s="46">
        <v>34.799999999999997</v>
      </c>
      <c r="D47" s="46"/>
      <c r="E47" s="40">
        <f t="shared" si="0"/>
        <v>203.60000000000002</v>
      </c>
      <c r="F47" s="183"/>
      <c r="G47" s="184"/>
      <c r="H47" s="39"/>
      <c r="I47" s="182">
        <v>101.7</v>
      </c>
      <c r="J47" s="46">
        <v>4.2</v>
      </c>
      <c r="K47" s="185"/>
      <c r="L47" s="39">
        <f t="shared" si="1"/>
        <v>105.9</v>
      </c>
      <c r="M47" s="186"/>
      <c r="N47" s="46">
        <v>27.1</v>
      </c>
      <c r="O47" s="46"/>
      <c r="P47" s="35">
        <f t="shared" si="2"/>
        <v>27.1</v>
      </c>
      <c r="Q47" s="52">
        <f t="shared" si="15"/>
        <v>270.5</v>
      </c>
      <c r="R47" s="46">
        <f t="shared" si="16"/>
        <v>66.099999999999994</v>
      </c>
      <c r="S47" s="185">
        <f t="shared" si="4"/>
        <v>0</v>
      </c>
      <c r="T47" s="68">
        <f t="shared" si="5"/>
        <v>336.6</v>
      </c>
    </row>
    <row r="48" spans="1:20" ht="16" x14ac:dyDescent="0.2">
      <c r="A48" s="167" t="s">
        <v>93</v>
      </c>
      <c r="B48" s="87">
        <v>155.5</v>
      </c>
      <c r="C48" s="23">
        <v>29.3</v>
      </c>
      <c r="D48" s="23"/>
      <c r="E48" s="41">
        <f t="shared" si="0"/>
        <v>184.8</v>
      </c>
      <c r="F48" s="38"/>
      <c r="G48" s="37"/>
      <c r="H48" s="15"/>
      <c r="I48" s="87">
        <v>107.7</v>
      </c>
      <c r="J48" s="23">
        <v>4.8</v>
      </c>
      <c r="K48" s="72"/>
      <c r="L48" s="15">
        <f t="shared" si="1"/>
        <v>112.5</v>
      </c>
      <c r="M48" s="131"/>
      <c r="N48" s="23">
        <v>26.2</v>
      </c>
      <c r="O48" s="32"/>
      <c r="P48" s="5">
        <f t="shared" si="2"/>
        <v>26.2</v>
      </c>
      <c r="Q48" s="53">
        <f t="shared" si="15"/>
        <v>263.2</v>
      </c>
      <c r="R48" s="23">
        <f t="shared" si="16"/>
        <v>60.3</v>
      </c>
      <c r="S48" s="72">
        <f t="shared" si="4"/>
        <v>0</v>
      </c>
      <c r="T48" s="69">
        <f t="shared" si="5"/>
        <v>323.5</v>
      </c>
    </row>
    <row r="49" spans="1:20" ht="16" x14ac:dyDescent="0.2">
      <c r="A49" s="167" t="s">
        <v>63</v>
      </c>
      <c r="B49" s="87">
        <v>209.7</v>
      </c>
      <c r="C49" s="23">
        <v>31.3</v>
      </c>
      <c r="D49" s="23"/>
      <c r="E49" s="41">
        <f t="shared" si="0"/>
        <v>241</v>
      </c>
      <c r="F49" s="38"/>
      <c r="G49" s="37"/>
      <c r="H49" s="15"/>
      <c r="I49" s="87">
        <v>170.7</v>
      </c>
      <c r="J49" s="23">
        <v>6.4</v>
      </c>
      <c r="K49" s="72">
        <v>1</v>
      </c>
      <c r="L49" s="15">
        <f t="shared" si="1"/>
        <v>178.1</v>
      </c>
      <c r="M49" s="131"/>
      <c r="N49" s="23">
        <v>46.3</v>
      </c>
      <c r="O49" s="23"/>
      <c r="P49" s="5">
        <f t="shared" si="2"/>
        <v>46.3</v>
      </c>
      <c r="Q49" s="53">
        <f t="shared" si="15"/>
        <v>380.4</v>
      </c>
      <c r="R49" s="23">
        <f t="shared" si="16"/>
        <v>84</v>
      </c>
      <c r="S49" s="72">
        <f t="shared" si="4"/>
        <v>1</v>
      </c>
      <c r="T49" s="69">
        <f t="shared" si="5"/>
        <v>465.4</v>
      </c>
    </row>
    <row r="50" spans="1:20" ht="14" x14ac:dyDescent="0.15">
      <c r="A50" s="168" t="s">
        <v>92</v>
      </c>
      <c r="B50" s="87">
        <v>438.1</v>
      </c>
      <c r="C50" s="23">
        <v>73.7</v>
      </c>
      <c r="D50" s="23"/>
      <c r="E50" s="41">
        <f t="shared" si="0"/>
        <v>511.8</v>
      </c>
      <c r="F50" s="38"/>
      <c r="G50" s="37"/>
      <c r="H50" s="15"/>
      <c r="I50" s="87">
        <v>297.5</v>
      </c>
      <c r="J50" s="23">
        <v>11.7</v>
      </c>
      <c r="K50" s="72">
        <v>2</v>
      </c>
      <c r="L50" s="15">
        <f t="shared" si="1"/>
        <v>311.2</v>
      </c>
      <c r="M50" s="131"/>
      <c r="N50" s="23">
        <v>131.5</v>
      </c>
      <c r="O50" s="23">
        <v>3</v>
      </c>
      <c r="P50" s="5">
        <f t="shared" si="2"/>
        <v>134.5</v>
      </c>
      <c r="Q50" s="53">
        <f t="shared" si="15"/>
        <v>735.6</v>
      </c>
      <c r="R50" s="23">
        <f t="shared" si="16"/>
        <v>216.89999999999998</v>
      </c>
      <c r="S50" s="72">
        <f t="shared" si="4"/>
        <v>5</v>
      </c>
      <c r="T50" s="69">
        <f t="shared" si="5"/>
        <v>957.5</v>
      </c>
    </row>
    <row r="51" spans="1:20" ht="16" x14ac:dyDescent="0.2">
      <c r="A51" s="167" t="s">
        <v>85</v>
      </c>
      <c r="B51" s="87">
        <v>265.5</v>
      </c>
      <c r="C51" s="23">
        <v>40.9</v>
      </c>
      <c r="D51" s="23"/>
      <c r="E51" s="41">
        <f>SUM(B51:D51)</f>
        <v>306.39999999999998</v>
      </c>
      <c r="F51" s="38"/>
      <c r="G51" s="37"/>
      <c r="H51" s="15">
        <f>SUM(F51:G51)</f>
        <v>0</v>
      </c>
      <c r="I51" s="87">
        <v>159.9</v>
      </c>
      <c r="J51" s="23">
        <v>7.6</v>
      </c>
      <c r="K51" s="72"/>
      <c r="L51" s="15">
        <f>SUM(I51:K51)</f>
        <v>167.5</v>
      </c>
      <c r="M51" s="131"/>
      <c r="N51" s="23">
        <v>41</v>
      </c>
      <c r="O51" s="23">
        <v>4</v>
      </c>
      <c r="P51" s="5">
        <f>SUM(M51:O51)</f>
        <v>45</v>
      </c>
      <c r="Q51" s="53">
        <f t="shared" ref="Q51" si="17">M51+I51+F51+B51</f>
        <v>425.4</v>
      </c>
      <c r="R51" s="23">
        <f t="shared" ref="R51" si="18">N51+J51+G51+C51</f>
        <v>89.5</v>
      </c>
      <c r="S51" s="72">
        <f t="shared" ref="S51" si="19">O51+D51+K51</f>
        <v>4</v>
      </c>
      <c r="T51" s="69">
        <f t="shared" ref="T51" si="20">SUM(Q51:S51)</f>
        <v>518.9</v>
      </c>
    </row>
    <row r="52" spans="1:20" ht="16" x14ac:dyDescent="0.2">
      <c r="A52" s="167" t="s">
        <v>121</v>
      </c>
      <c r="B52" s="87">
        <v>377.7</v>
      </c>
      <c r="C52" s="23">
        <v>69.900000000000006</v>
      </c>
      <c r="D52" s="23"/>
      <c r="E52" s="41">
        <f t="shared" si="0"/>
        <v>447.6</v>
      </c>
      <c r="F52" s="38"/>
      <c r="G52" s="37"/>
      <c r="H52" s="15"/>
      <c r="I52" s="87">
        <v>347.7</v>
      </c>
      <c r="J52" s="23">
        <v>11.5</v>
      </c>
      <c r="K52" s="72">
        <v>3</v>
      </c>
      <c r="L52" s="15">
        <f t="shared" si="1"/>
        <v>362.2</v>
      </c>
      <c r="M52" s="131"/>
      <c r="N52" s="23">
        <v>48.9</v>
      </c>
      <c r="O52" s="23">
        <v>2.5</v>
      </c>
      <c r="P52" s="5">
        <f t="shared" si="2"/>
        <v>51.4</v>
      </c>
      <c r="Q52" s="53">
        <f t="shared" si="15"/>
        <v>725.4</v>
      </c>
      <c r="R52" s="23">
        <f t="shared" si="16"/>
        <v>130.30000000000001</v>
      </c>
      <c r="S52" s="72">
        <f t="shared" si="4"/>
        <v>5.5</v>
      </c>
      <c r="T52" s="69">
        <f t="shared" si="5"/>
        <v>861.2</v>
      </c>
    </row>
    <row r="53" spans="1:20" ht="16" x14ac:dyDescent="0.2">
      <c r="A53" s="167" t="s">
        <v>64</v>
      </c>
      <c r="B53" s="87">
        <v>211.2</v>
      </c>
      <c r="C53" s="23">
        <v>43</v>
      </c>
      <c r="D53" s="23"/>
      <c r="E53" s="41">
        <f t="shared" si="0"/>
        <v>254.2</v>
      </c>
      <c r="F53" s="38"/>
      <c r="G53" s="37"/>
      <c r="H53" s="15"/>
      <c r="I53" s="87">
        <v>193.3</v>
      </c>
      <c r="J53" s="23">
        <v>8.4</v>
      </c>
      <c r="K53" s="72"/>
      <c r="L53" s="15">
        <f t="shared" si="1"/>
        <v>201.70000000000002</v>
      </c>
      <c r="M53" s="131"/>
      <c r="N53" s="23">
        <v>33.6</v>
      </c>
      <c r="O53" s="23"/>
      <c r="P53" s="5">
        <f t="shared" si="2"/>
        <v>33.6</v>
      </c>
      <c r="Q53" s="53">
        <f t="shared" si="15"/>
        <v>404.5</v>
      </c>
      <c r="R53" s="23">
        <f t="shared" si="16"/>
        <v>85</v>
      </c>
      <c r="S53" s="72">
        <f t="shared" si="4"/>
        <v>0</v>
      </c>
      <c r="T53" s="69">
        <f t="shared" si="5"/>
        <v>489.5</v>
      </c>
    </row>
    <row r="54" spans="1:20" ht="16" x14ac:dyDescent="0.2">
      <c r="A54" s="166" t="s">
        <v>57</v>
      </c>
      <c r="B54" s="87">
        <v>1042.9000000000001</v>
      </c>
      <c r="C54" s="23">
        <v>30.5</v>
      </c>
      <c r="D54" s="23"/>
      <c r="E54" s="41">
        <f t="shared" si="0"/>
        <v>1073.4000000000001</v>
      </c>
      <c r="F54" s="192"/>
      <c r="G54" s="37"/>
      <c r="H54" s="15">
        <f>SUM(F54:G54)</f>
        <v>0</v>
      </c>
      <c r="I54" s="87">
        <v>16.899999999999999</v>
      </c>
      <c r="J54" s="23">
        <v>0.2</v>
      </c>
      <c r="K54" s="72"/>
      <c r="L54" s="15">
        <f t="shared" si="1"/>
        <v>17.099999999999998</v>
      </c>
      <c r="M54" s="87">
        <v>19.7</v>
      </c>
      <c r="N54" s="23">
        <v>60.6</v>
      </c>
      <c r="O54" s="23"/>
      <c r="P54" s="5">
        <f t="shared" si="2"/>
        <v>80.3</v>
      </c>
      <c r="Q54" s="53">
        <f t="shared" si="15"/>
        <v>1079.5</v>
      </c>
      <c r="R54" s="23">
        <f t="shared" si="16"/>
        <v>91.300000000000011</v>
      </c>
      <c r="S54" s="72">
        <f t="shared" si="4"/>
        <v>0</v>
      </c>
      <c r="T54" s="69">
        <f t="shared" si="5"/>
        <v>1170.8</v>
      </c>
    </row>
    <row r="55" spans="1:20" ht="16" x14ac:dyDescent="0.2">
      <c r="A55" s="166" t="s">
        <v>65</v>
      </c>
      <c r="B55" s="87">
        <v>599.6</v>
      </c>
      <c r="C55" s="23">
        <v>100.1</v>
      </c>
      <c r="D55" s="23"/>
      <c r="E55" s="41">
        <f t="shared" si="0"/>
        <v>699.7</v>
      </c>
      <c r="F55" s="192"/>
      <c r="G55" s="37"/>
      <c r="H55" s="15">
        <f t="shared" ref="H55:H56" si="21">SUM(F55:G55)</f>
        <v>0</v>
      </c>
      <c r="I55" s="87">
        <v>19</v>
      </c>
      <c r="J55" s="23">
        <v>0.3</v>
      </c>
      <c r="K55" s="72"/>
      <c r="L55" s="15">
        <f t="shared" si="1"/>
        <v>19.3</v>
      </c>
      <c r="M55" s="87">
        <v>10</v>
      </c>
      <c r="N55" s="23">
        <v>81.2</v>
      </c>
      <c r="O55" s="23"/>
      <c r="P55" s="5">
        <f t="shared" si="2"/>
        <v>91.2</v>
      </c>
      <c r="Q55" s="53">
        <f t="shared" si="15"/>
        <v>628.6</v>
      </c>
      <c r="R55" s="23">
        <f t="shared" si="16"/>
        <v>181.6</v>
      </c>
      <c r="S55" s="72">
        <f t="shared" si="4"/>
        <v>0</v>
      </c>
      <c r="T55" s="69">
        <f t="shared" si="5"/>
        <v>810.2</v>
      </c>
    </row>
    <row r="56" spans="1:20" ht="16" x14ac:dyDescent="0.2">
      <c r="A56" s="166" t="s">
        <v>61</v>
      </c>
      <c r="B56" s="87">
        <v>205.4</v>
      </c>
      <c r="C56" s="23">
        <v>26.2</v>
      </c>
      <c r="D56" s="23"/>
      <c r="E56" s="41">
        <f t="shared" si="0"/>
        <v>231.6</v>
      </c>
      <c r="F56" s="38"/>
      <c r="G56" s="37"/>
      <c r="H56" s="15">
        <f t="shared" si="21"/>
        <v>0</v>
      </c>
      <c r="I56" s="87">
        <v>4.5</v>
      </c>
      <c r="J56" s="23">
        <v>0.1</v>
      </c>
      <c r="K56" s="72"/>
      <c r="L56" s="15">
        <f t="shared" si="1"/>
        <v>4.5999999999999996</v>
      </c>
      <c r="M56" s="131"/>
      <c r="N56" s="23">
        <v>4</v>
      </c>
      <c r="O56" s="23"/>
      <c r="P56" s="5">
        <f t="shared" si="2"/>
        <v>4</v>
      </c>
      <c r="Q56" s="53">
        <f t="shared" si="15"/>
        <v>209.9</v>
      </c>
      <c r="R56" s="23">
        <f t="shared" si="16"/>
        <v>30.299999999999997</v>
      </c>
      <c r="S56" s="72">
        <f t="shared" si="4"/>
        <v>0</v>
      </c>
      <c r="T56" s="69">
        <f t="shared" si="5"/>
        <v>240.2</v>
      </c>
    </row>
    <row r="57" spans="1:20" ht="16" x14ac:dyDescent="0.2">
      <c r="A57" s="166" t="s">
        <v>71</v>
      </c>
      <c r="B57" s="87">
        <v>263.5</v>
      </c>
      <c r="C57" s="23">
        <v>99.6</v>
      </c>
      <c r="D57" s="23"/>
      <c r="E57" s="41">
        <f t="shared" si="0"/>
        <v>363.1</v>
      </c>
      <c r="F57" s="34">
        <v>2.1</v>
      </c>
      <c r="G57" s="37"/>
      <c r="H57" s="15">
        <f>SUM(F57:G57)</f>
        <v>2.1</v>
      </c>
      <c r="I57" s="36"/>
      <c r="J57" s="32"/>
      <c r="K57" s="71"/>
      <c r="L57" s="15"/>
      <c r="M57" s="87">
        <v>4.7</v>
      </c>
      <c r="N57" s="23">
        <v>13.6</v>
      </c>
      <c r="O57" s="23">
        <v>12</v>
      </c>
      <c r="P57" s="5">
        <f t="shared" si="2"/>
        <v>30.3</v>
      </c>
      <c r="Q57" s="53">
        <f t="shared" si="15"/>
        <v>270.3</v>
      </c>
      <c r="R57" s="23">
        <f t="shared" si="16"/>
        <v>113.19999999999999</v>
      </c>
      <c r="S57" s="72">
        <f t="shared" si="4"/>
        <v>12</v>
      </c>
      <c r="T57" s="69">
        <f t="shared" si="5"/>
        <v>395.5</v>
      </c>
    </row>
    <row r="58" spans="1:20" ht="16" x14ac:dyDescent="0.2">
      <c r="A58" s="166" t="s">
        <v>54</v>
      </c>
      <c r="B58" s="87">
        <v>142.9</v>
      </c>
      <c r="C58" s="23">
        <v>38</v>
      </c>
      <c r="D58" s="23"/>
      <c r="E58" s="119">
        <f t="shared" si="0"/>
        <v>180.9</v>
      </c>
      <c r="F58" s="53">
        <v>1.9</v>
      </c>
      <c r="G58" s="23"/>
      <c r="H58" s="72">
        <f>SUM(F58:G58)</f>
        <v>1.9</v>
      </c>
      <c r="I58" s="36"/>
      <c r="J58" s="32"/>
      <c r="K58" s="71"/>
      <c r="L58" s="71"/>
      <c r="M58" s="131"/>
      <c r="N58" s="23">
        <v>1.1000000000000001</v>
      </c>
      <c r="O58" s="23"/>
      <c r="P58" s="13">
        <f t="shared" si="2"/>
        <v>1.1000000000000001</v>
      </c>
      <c r="Q58" s="54">
        <f t="shared" si="15"/>
        <v>144.80000000000001</v>
      </c>
      <c r="R58" s="24">
        <f t="shared" si="16"/>
        <v>39.1</v>
      </c>
      <c r="S58" s="72">
        <f t="shared" si="4"/>
        <v>0</v>
      </c>
      <c r="T58" s="73">
        <f t="shared" si="5"/>
        <v>183.9</v>
      </c>
    </row>
    <row r="59" spans="1:20" ht="16" x14ac:dyDescent="0.2">
      <c r="A59" s="166" t="s">
        <v>52</v>
      </c>
      <c r="B59" s="87">
        <v>269.60000000000002</v>
      </c>
      <c r="C59" s="23">
        <v>93.4</v>
      </c>
      <c r="D59" s="23"/>
      <c r="E59" s="119">
        <f t="shared" si="0"/>
        <v>363</v>
      </c>
      <c r="F59" s="53">
        <v>3.7</v>
      </c>
      <c r="G59" s="23">
        <v>0.1</v>
      </c>
      <c r="H59" s="72">
        <f>SUM(F59:G59)</f>
        <v>3.8000000000000003</v>
      </c>
      <c r="I59" s="36"/>
      <c r="J59" s="32"/>
      <c r="K59" s="71"/>
      <c r="L59" s="71"/>
      <c r="M59" s="131"/>
      <c r="N59" s="23">
        <v>0.2</v>
      </c>
      <c r="O59" s="23"/>
      <c r="P59" s="13">
        <f t="shared" si="2"/>
        <v>0.2</v>
      </c>
      <c r="Q59" s="54">
        <f t="shared" si="15"/>
        <v>273.3</v>
      </c>
      <c r="R59" s="24">
        <f t="shared" si="16"/>
        <v>93.7</v>
      </c>
      <c r="S59" s="72">
        <f t="shared" si="4"/>
        <v>0</v>
      </c>
      <c r="T59" s="73">
        <f t="shared" si="5"/>
        <v>367</v>
      </c>
    </row>
    <row r="60" spans="1:20" ht="16" x14ac:dyDescent="0.2">
      <c r="A60" s="166" t="s">
        <v>55</v>
      </c>
      <c r="B60" s="87">
        <v>266.60000000000002</v>
      </c>
      <c r="C60" s="23">
        <v>84.7</v>
      </c>
      <c r="D60" s="23">
        <v>29.5</v>
      </c>
      <c r="E60" s="119">
        <f t="shared" si="0"/>
        <v>380.8</v>
      </c>
      <c r="F60" s="53">
        <v>3.8</v>
      </c>
      <c r="G60" s="23">
        <v>0.1</v>
      </c>
      <c r="H60" s="72">
        <f t="shared" ref="H60:H64" si="22">SUM(F60:G60)</f>
        <v>3.9</v>
      </c>
      <c r="I60" s="36"/>
      <c r="J60" s="32"/>
      <c r="K60" s="71"/>
      <c r="L60" s="71"/>
      <c r="M60" s="131"/>
      <c r="N60" s="23">
        <v>1.1000000000000001</v>
      </c>
      <c r="O60" s="23"/>
      <c r="P60" s="13">
        <f>SUM(M60:O60)</f>
        <v>1.1000000000000001</v>
      </c>
      <c r="Q60" s="54">
        <f t="shared" si="15"/>
        <v>270.40000000000003</v>
      </c>
      <c r="R60" s="24">
        <f t="shared" si="16"/>
        <v>85.9</v>
      </c>
      <c r="S60" s="72">
        <f t="shared" si="4"/>
        <v>29.5</v>
      </c>
      <c r="T60" s="73">
        <f>SUM(Q60:S60)</f>
        <v>385.80000000000007</v>
      </c>
    </row>
    <row r="61" spans="1:20" ht="16" x14ac:dyDescent="0.2">
      <c r="A61" s="166" t="s">
        <v>66</v>
      </c>
      <c r="B61" s="87">
        <v>176.3</v>
      </c>
      <c r="C61" s="23">
        <v>47.6</v>
      </c>
      <c r="D61" s="23"/>
      <c r="E61" s="119">
        <f t="shared" si="0"/>
        <v>223.9</v>
      </c>
      <c r="F61" s="53">
        <v>2.5</v>
      </c>
      <c r="G61" s="23"/>
      <c r="H61" s="72">
        <f t="shared" si="22"/>
        <v>2.5</v>
      </c>
      <c r="I61" s="36"/>
      <c r="J61" s="32"/>
      <c r="K61" s="71"/>
      <c r="L61" s="71"/>
      <c r="M61" s="131"/>
      <c r="N61" s="23">
        <v>2.2999999999999998</v>
      </c>
      <c r="O61" s="32"/>
      <c r="P61" s="13">
        <f>SUM(M61:O61)</f>
        <v>2.2999999999999998</v>
      </c>
      <c r="Q61" s="54">
        <f t="shared" si="15"/>
        <v>178.8</v>
      </c>
      <c r="R61" s="24">
        <f t="shared" si="16"/>
        <v>49.9</v>
      </c>
      <c r="S61" s="72">
        <f t="shared" si="4"/>
        <v>0</v>
      </c>
      <c r="T61" s="73">
        <f>SUM(Q61:S61)</f>
        <v>228.70000000000002</v>
      </c>
    </row>
    <row r="62" spans="1:20" s="70" customFormat="1" ht="16" x14ac:dyDescent="0.2">
      <c r="A62" s="166" t="s">
        <v>53</v>
      </c>
      <c r="B62" s="87">
        <v>234.7</v>
      </c>
      <c r="C62" s="23">
        <v>66.400000000000006</v>
      </c>
      <c r="D62" s="23">
        <v>2.2000000000000002</v>
      </c>
      <c r="E62" s="119">
        <f t="shared" si="0"/>
        <v>303.3</v>
      </c>
      <c r="F62" s="53">
        <v>3.3</v>
      </c>
      <c r="G62" s="23">
        <v>0.1</v>
      </c>
      <c r="H62" s="72">
        <f t="shared" si="22"/>
        <v>3.4</v>
      </c>
      <c r="I62" s="36"/>
      <c r="J62" s="32"/>
      <c r="K62" s="32"/>
      <c r="L62" s="71"/>
      <c r="M62" s="131"/>
      <c r="N62" s="23">
        <v>0.8</v>
      </c>
      <c r="O62" s="32"/>
      <c r="P62" s="15">
        <f>SUM(M62:O62)</f>
        <v>0.8</v>
      </c>
      <c r="Q62" s="87">
        <f t="shared" si="15"/>
        <v>238</v>
      </c>
      <c r="R62" s="23">
        <f t="shared" si="16"/>
        <v>67.300000000000011</v>
      </c>
      <c r="S62" s="72">
        <f t="shared" si="4"/>
        <v>2.2000000000000002</v>
      </c>
      <c r="T62" s="69">
        <f>SUM(Q62:S62)</f>
        <v>307.5</v>
      </c>
    </row>
    <row r="63" spans="1:20" ht="16" x14ac:dyDescent="0.2">
      <c r="A63" s="166" t="s">
        <v>56</v>
      </c>
      <c r="B63" s="87">
        <v>141.69999999999999</v>
      </c>
      <c r="C63" s="23">
        <v>43.7</v>
      </c>
      <c r="D63" s="23"/>
      <c r="E63" s="119">
        <f t="shared" si="0"/>
        <v>185.39999999999998</v>
      </c>
      <c r="F63" s="53">
        <v>1.9</v>
      </c>
      <c r="G63" s="23"/>
      <c r="H63" s="72">
        <f t="shared" si="22"/>
        <v>1.9</v>
      </c>
      <c r="I63" s="36"/>
      <c r="J63" s="32"/>
      <c r="K63" s="71"/>
      <c r="L63" s="71"/>
      <c r="M63" s="131"/>
      <c r="N63" s="23"/>
      <c r="O63" s="32"/>
      <c r="P63" s="13">
        <f>SUM(M63:O63)</f>
        <v>0</v>
      </c>
      <c r="Q63" s="54">
        <f t="shared" si="15"/>
        <v>143.6</v>
      </c>
      <c r="R63" s="24">
        <f t="shared" si="16"/>
        <v>43.7</v>
      </c>
      <c r="S63" s="72">
        <f t="shared" si="4"/>
        <v>0</v>
      </c>
      <c r="T63" s="73">
        <f>SUM(Q63:S63)</f>
        <v>187.3</v>
      </c>
    </row>
    <row r="64" spans="1:20" ht="17" thickBot="1" x14ac:dyDescent="0.25">
      <c r="A64" s="166" t="s">
        <v>67</v>
      </c>
      <c r="B64" s="87">
        <v>239.3</v>
      </c>
      <c r="C64" s="23">
        <v>70.900000000000006</v>
      </c>
      <c r="D64" s="23">
        <v>50.1</v>
      </c>
      <c r="E64" s="119">
        <f t="shared" si="0"/>
        <v>360.30000000000007</v>
      </c>
      <c r="F64" s="53">
        <v>3.3</v>
      </c>
      <c r="G64" s="23"/>
      <c r="H64" s="72">
        <f t="shared" si="22"/>
        <v>3.3</v>
      </c>
      <c r="I64" s="36"/>
      <c r="J64" s="32"/>
      <c r="K64" s="71"/>
      <c r="L64" s="71"/>
      <c r="M64" s="131"/>
      <c r="N64" s="23">
        <v>10.199999999999999</v>
      </c>
      <c r="O64" s="23"/>
      <c r="P64" s="13">
        <f>SUM(M64:O64)</f>
        <v>10.199999999999999</v>
      </c>
      <c r="Q64" s="54">
        <f t="shared" si="15"/>
        <v>242.60000000000002</v>
      </c>
      <c r="R64" s="24">
        <f t="shared" si="16"/>
        <v>81.100000000000009</v>
      </c>
      <c r="S64" s="72">
        <f t="shared" si="4"/>
        <v>50.1</v>
      </c>
      <c r="T64" s="73">
        <f>SUM(Q64:S64)</f>
        <v>373.80000000000007</v>
      </c>
    </row>
    <row r="65" spans="1:20" ht="15" thickBot="1" x14ac:dyDescent="0.2">
      <c r="A65" s="93" t="s">
        <v>3</v>
      </c>
      <c r="B65" s="92">
        <f t="shared" ref="B65:T65" si="23">SUM(B10:B64)</f>
        <v>15822.700000000003</v>
      </c>
      <c r="C65" s="85">
        <f t="shared" si="23"/>
        <v>3745.8</v>
      </c>
      <c r="D65" s="85">
        <f t="shared" si="23"/>
        <v>132.5</v>
      </c>
      <c r="E65" s="86">
        <f t="shared" si="23"/>
        <v>19701</v>
      </c>
      <c r="F65" s="82">
        <f t="shared" si="23"/>
        <v>66.8</v>
      </c>
      <c r="G65" s="20">
        <f t="shared" si="23"/>
        <v>17.100000000000005</v>
      </c>
      <c r="H65" s="20">
        <f t="shared" si="23"/>
        <v>83.9</v>
      </c>
      <c r="I65" s="77">
        <f t="shared" si="23"/>
        <v>21557.100000000002</v>
      </c>
      <c r="J65" s="20">
        <f t="shared" si="23"/>
        <v>899.80000000000018</v>
      </c>
      <c r="K65" s="20">
        <f t="shared" si="23"/>
        <v>230.60000000000002</v>
      </c>
      <c r="L65" s="78">
        <f t="shared" si="23"/>
        <v>22687.5</v>
      </c>
      <c r="M65" s="77">
        <f t="shared" si="23"/>
        <v>34.4</v>
      </c>
      <c r="N65" s="20">
        <f t="shared" si="23"/>
        <v>1608.9999999999998</v>
      </c>
      <c r="O65" s="20">
        <f t="shared" si="23"/>
        <v>74.2</v>
      </c>
      <c r="P65" s="122">
        <f t="shared" si="23"/>
        <v>1717.5999999999997</v>
      </c>
      <c r="Q65" s="77">
        <f t="shared" si="23"/>
        <v>37481.000000000015</v>
      </c>
      <c r="R65" s="20">
        <f t="shared" si="23"/>
        <v>6271.7000000000007</v>
      </c>
      <c r="S65" s="78">
        <f t="shared" si="23"/>
        <v>437.30000000000007</v>
      </c>
      <c r="T65" s="79">
        <f t="shared" si="23"/>
        <v>44190.000000000007</v>
      </c>
    </row>
    <row r="67" spans="1:20" x14ac:dyDescent="0.15">
      <c r="B67" s="30"/>
      <c r="C67" s="30"/>
      <c r="D67" s="30"/>
      <c r="F67" s="30"/>
      <c r="G67" s="30"/>
      <c r="H67" s="30"/>
    </row>
    <row r="68" spans="1:20" ht="16" x14ac:dyDescent="0.2">
      <c r="B68" s="213"/>
      <c r="F68" s="27" t="s">
        <v>45</v>
      </c>
    </row>
    <row r="69" spans="1:20" x14ac:dyDescent="0.15">
      <c r="B69" s="212"/>
    </row>
    <row r="70" spans="1:20" x14ac:dyDescent="0.15">
      <c r="B70" s="30"/>
    </row>
    <row r="71" spans="1:20" x14ac:dyDescent="0.15">
      <c r="B71" s="30"/>
    </row>
    <row r="72" spans="1:20" x14ac:dyDescent="0.15">
      <c r="B72" s="30"/>
    </row>
    <row r="73" spans="1:20" x14ac:dyDescent="0.15">
      <c r="B73" s="30"/>
    </row>
    <row r="74" spans="1:20" x14ac:dyDescent="0.15">
      <c r="B74" s="30"/>
    </row>
  </sheetData>
  <mergeCells count="26">
    <mergeCell ref="D8:D9"/>
    <mergeCell ref="M8:M9"/>
    <mergeCell ref="N8:N9"/>
    <mergeCell ref="E8:E9"/>
    <mergeCell ref="F8:F9"/>
    <mergeCell ref="A5:S5"/>
    <mergeCell ref="A7:A9"/>
    <mergeCell ref="F7:H7"/>
    <mergeCell ref="B8:B9"/>
    <mergeCell ref="C8:C9"/>
    <mergeCell ref="G8:G9"/>
    <mergeCell ref="H8:H9"/>
    <mergeCell ref="L8:L9"/>
    <mergeCell ref="P8:P9"/>
    <mergeCell ref="B7:E7"/>
    <mergeCell ref="K8:K9"/>
    <mergeCell ref="M7:P7"/>
    <mergeCell ref="O8:O9"/>
    <mergeCell ref="I8:I9"/>
    <mergeCell ref="J8:J9"/>
    <mergeCell ref="I7:L7"/>
    <mergeCell ref="T8:T9"/>
    <mergeCell ref="R8:R9"/>
    <mergeCell ref="S8:S9"/>
    <mergeCell ref="Q7:T7"/>
    <mergeCell ref="Q8:Q9"/>
  </mergeCells>
  <phoneticPr fontId="3" type="noConversion"/>
  <pageMargins left="7.874015748031496E-2" right="0" top="0.98425196850393704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2"/>
  <sheetViews>
    <sheetView tabSelected="1" topLeftCell="B1" zoomScale="150" zoomScaleNormal="150" workbookViewId="0">
      <selection activeCell="K3" sqref="K3"/>
    </sheetView>
  </sheetViews>
  <sheetFormatPr baseColWidth="10" defaultColWidth="8.83203125" defaultRowHeight="13" x14ac:dyDescent="0.15"/>
  <cols>
    <col min="1" max="1" width="22.1640625" customWidth="1"/>
    <col min="2" max="2" width="12.5" customWidth="1"/>
    <col min="3" max="3" width="11.5" customWidth="1"/>
    <col min="4" max="4" width="9" customWidth="1"/>
    <col min="5" max="5" width="9.5" customWidth="1"/>
    <col min="6" max="6" width="11.1640625" customWidth="1"/>
    <col min="7" max="7" width="8.6640625" customWidth="1"/>
    <col min="8" max="8" width="8.1640625" customWidth="1"/>
    <col min="9" max="9" width="21.33203125" customWidth="1"/>
    <col min="10" max="10" width="10.6640625" customWidth="1"/>
    <col min="11" max="11" width="8.6640625" customWidth="1"/>
    <col min="12" max="12" width="10" customWidth="1"/>
  </cols>
  <sheetData>
    <row r="1" spans="1:18" ht="14" x14ac:dyDescent="0.15">
      <c r="G1" s="1" t="s">
        <v>13</v>
      </c>
      <c r="H1" s="1"/>
      <c r="I1" s="1"/>
      <c r="J1" s="1"/>
      <c r="K1" s="21"/>
    </row>
    <row r="2" spans="1:18" ht="14" x14ac:dyDescent="0.15">
      <c r="G2" s="1" t="s">
        <v>126</v>
      </c>
      <c r="H2" s="1"/>
      <c r="I2" s="1"/>
      <c r="J2" s="1"/>
      <c r="K2" s="21"/>
    </row>
    <row r="3" spans="1:18" ht="14" x14ac:dyDescent="0.15">
      <c r="G3" s="22" t="s">
        <v>39</v>
      </c>
      <c r="H3" s="1"/>
      <c r="I3" s="1"/>
      <c r="J3" s="1"/>
      <c r="K3" s="21"/>
    </row>
    <row r="5" spans="1:18" ht="16" x14ac:dyDescent="0.2">
      <c r="A5" s="231" t="s">
        <v>119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5"/>
      <c r="N5" s="25"/>
      <c r="O5" s="25"/>
      <c r="P5" s="25"/>
      <c r="Q5" s="25"/>
      <c r="R5" s="25"/>
    </row>
    <row r="6" spans="1:18" ht="17" thickBot="1" x14ac:dyDescent="0.25">
      <c r="J6" s="27"/>
      <c r="K6" s="27"/>
      <c r="L6" s="27"/>
    </row>
    <row r="7" spans="1:18" ht="15" thickBot="1" x14ac:dyDescent="0.2">
      <c r="A7" s="293" t="s">
        <v>8</v>
      </c>
      <c r="B7" s="291" t="s">
        <v>44</v>
      </c>
      <c r="C7" s="275"/>
      <c r="D7" s="292"/>
      <c r="E7" s="276"/>
      <c r="F7" s="282" t="s">
        <v>70</v>
      </c>
      <c r="G7" s="282"/>
      <c r="H7" s="283"/>
      <c r="I7" s="291" t="s">
        <v>3</v>
      </c>
      <c r="J7" s="275"/>
      <c r="K7" s="275"/>
      <c r="L7" s="276"/>
    </row>
    <row r="8" spans="1:18" ht="12.75" customHeight="1" x14ac:dyDescent="0.15">
      <c r="A8" s="294"/>
      <c r="B8" s="232" t="s">
        <v>1</v>
      </c>
      <c r="C8" s="236" t="s">
        <v>7</v>
      </c>
      <c r="D8" s="236" t="s">
        <v>6</v>
      </c>
      <c r="E8" s="238" t="s">
        <v>3</v>
      </c>
      <c r="F8" s="268" t="s">
        <v>7</v>
      </c>
      <c r="G8" s="236" t="s">
        <v>2</v>
      </c>
      <c r="H8" s="238" t="s">
        <v>3</v>
      </c>
      <c r="I8" s="232" t="s">
        <v>1</v>
      </c>
      <c r="J8" s="236" t="s">
        <v>7</v>
      </c>
      <c r="K8" s="238" t="s">
        <v>2</v>
      </c>
      <c r="L8" s="248" t="s">
        <v>3</v>
      </c>
    </row>
    <row r="9" spans="1:18" ht="25.5" customHeight="1" thickBot="1" x14ac:dyDescent="0.2">
      <c r="A9" s="295"/>
      <c r="B9" s="250"/>
      <c r="C9" s="262"/>
      <c r="D9" s="296"/>
      <c r="E9" s="297"/>
      <c r="F9" s="300"/>
      <c r="G9" s="298"/>
      <c r="H9" s="297"/>
      <c r="I9" s="250"/>
      <c r="J9" s="298"/>
      <c r="K9" s="297"/>
      <c r="L9" s="299"/>
    </row>
    <row r="10" spans="1:18" ht="18" customHeight="1" x14ac:dyDescent="0.15">
      <c r="A10" s="74" t="s">
        <v>14</v>
      </c>
      <c r="B10" s="219">
        <v>106.4</v>
      </c>
      <c r="C10" s="218">
        <v>46.3</v>
      </c>
      <c r="D10" s="220">
        <v>15.2</v>
      </c>
      <c r="E10" s="35">
        <f t="shared" ref="E10:E35" si="0">SUM(B10:D10)</f>
        <v>167.89999999999998</v>
      </c>
      <c r="F10" s="124"/>
      <c r="G10" s="7"/>
      <c r="H10" s="14">
        <f t="shared" ref="H10:H34" si="1">SUM(F10:G10)</f>
        <v>0</v>
      </c>
      <c r="I10" s="57">
        <f t="shared" ref="I10:I35" si="2">B10</f>
        <v>106.4</v>
      </c>
      <c r="J10" s="116">
        <f t="shared" ref="J10:J34" si="3">C10+F10</f>
        <v>46.3</v>
      </c>
      <c r="K10" s="117">
        <f t="shared" ref="K10:K34" si="4">D10+G10</f>
        <v>15.2</v>
      </c>
      <c r="L10" s="118">
        <f>SUM(I10:K10)</f>
        <v>167.89999999999998</v>
      </c>
    </row>
    <row r="11" spans="1:18" ht="16.5" customHeight="1" x14ac:dyDescent="0.2">
      <c r="A11" s="75" t="s">
        <v>15</v>
      </c>
      <c r="B11" s="221">
        <v>111.4</v>
      </c>
      <c r="C11" s="224">
        <v>93.9</v>
      </c>
      <c r="D11" s="227">
        <v>60</v>
      </c>
      <c r="E11" s="8">
        <f t="shared" si="0"/>
        <v>265.3</v>
      </c>
      <c r="F11" s="11"/>
      <c r="G11" s="4"/>
      <c r="H11" s="15">
        <f t="shared" si="1"/>
        <v>0</v>
      </c>
      <c r="I11" s="16">
        <f t="shared" si="2"/>
        <v>111.4</v>
      </c>
      <c r="J11" s="17">
        <f t="shared" si="3"/>
        <v>93.9</v>
      </c>
      <c r="K11" s="67">
        <f t="shared" si="4"/>
        <v>60</v>
      </c>
      <c r="L11" s="80">
        <f t="shared" ref="L11:L34" si="5">SUM(I11:K11)</f>
        <v>265.3</v>
      </c>
    </row>
    <row r="12" spans="1:18" ht="16" x14ac:dyDescent="0.2">
      <c r="A12" s="75" t="s">
        <v>16</v>
      </c>
      <c r="B12" s="221">
        <v>135.5</v>
      </c>
      <c r="C12" s="224">
        <v>161.30000000000001</v>
      </c>
      <c r="D12" s="227">
        <v>22</v>
      </c>
      <c r="E12" s="8">
        <f t="shared" si="0"/>
        <v>318.8</v>
      </c>
      <c r="F12" s="11">
        <v>1</v>
      </c>
      <c r="G12" s="4"/>
      <c r="H12" s="15">
        <f t="shared" si="1"/>
        <v>1</v>
      </c>
      <c r="I12" s="16">
        <f t="shared" si="2"/>
        <v>135.5</v>
      </c>
      <c r="J12" s="17">
        <f t="shared" si="3"/>
        <v>162.30000000000001</v>
      </c>
      <c r="K12" s="67">
        <f t="shared" si="4"/>
        <v>22</v>
      </c>
      <c r="L12" s="80">
        <f t="shared" si="5"/>
        <v>319.8</v>
      </c>
    </row>
    <row r="13" spans="1:18" ht="16" x14ac:dyDescent="0.2">
      <c r="A13" s="75" t="s">
        <v>43</v>
      </c>
      <c r="B13" s="221">
        <v>98</v>
      </c>
      <c r="C13" s="224">
        <v>125.1</v>
      </c>
      <c r="D13" s="227">
        <v>63</v>
      </c>
      <c r="E13" s="8">
        <f t="shared" si="0"/>
        <v>286.10000000000002</v>
      </c>
      <c r="F13" s="11"/>
      <c r="G13" s="4"/>
      <c r="H13" s="15">
        <f t="shared" si="1"/>
        <v>0</v>
      </c>
      <c r="I13" s="16">
        <f t="shared" si="2"/>
        <v>98</v>
      </c>
      <c r="J13" s="17">
        <f t="shared" si="3"/>
        <v>125.1</v>
      </c>
      <c r="K13" s="67">
        <f t="shared" si="4"/>
        <v>63</v>
      </c>
      <c r="L13" s="80">
        <f t="shared" si="5"/>
        <v>286.10000000000002</v>
      </c>
    </row>
    <row r="14" spans="1:18" ht="16" x14ac:dyDescent="0.2">
      <c r="A14" s="75" t="s">
        <v>17</v>
      </c>
      <c r="B14" s="221">
        <v>115.8</v>
      </c>
      <c r="C14" s="224">
        <v>72.599999999999994</v>
      </c>
      <c r="D14" s="227">
        <v>23</v>
      </c>
      <c r="E14" s="8">
        <f t="shared" si="0"/>
        <v>211.39999999999998</v>
      </c>
      <c r="F14" s="11">
        <v>1.2</v>
      </c>
      <c r="G14" s="4"/>
      <c r="H14" s="15">
        <f t="shared" si="1"/>
        <v>1.2</v>
      </c>
      <c r="I14" s="16">
        <f t="shared" si="2"/>
        <v>115.8</v>
      </c>
      <c r="J14" s="17">
        <f t="shared" si="3"/>
        <v>73.8</v>
      </c>
      <c r="K14" s="67">
        <f t="shared" si="4"/>
        <v>23</v>
      </c>
      <c r="L14" s="80">
        <f t="shared" si="5"/>
        <v>212.6</v>
      </c>
    </row>
    <row r="15" spans="1:18" ht="16" x14ac:dyDescent="0.2">
      <c r="A15" s="75" t="s">
        <v>18</v>
      </c>
      <c r="B15" s="221">
        <v>163.4</v>
      </c>
      <c r="C15" s="224">
        <v>152</v>
      </c>
      <c r="D15" s="227">
        <v>78.099999999999994</v>
      </c>
      <c r="E15" s="8">
        <f t="shared" si="0"/>
        <v>393.5</v>
      </c>
      <c r="F15" s="11">
        <v>2</v>
      </c>
      <c r="G15" s="4"/>
      <c r="H15" s="15">
        <f t="shared" si="1"/>
        <v>2</v>
      </c>
      <c r="I15" s="16">
        <f t="shared" si="2"/>
        <v>163.4</v>
      </c>
      <c r="J15" s="17">
        <f t="shared" si="3"/>
        <v>154</v>
      </c>
      <c r="K15" s="67">
        <f t="shared" si="4"/>
        <v>78.099999999999994</v>
      </c>
      <c r="L15" s="80">
        <f t="shared" si="5"/>
        <v>395.5</v>
      </c>
    </row>
    <row r="16" spans="1:18" ht="16" x14ac:dyDescent="0.2">
      <c r="A16" s="75" t="s">
        <v>19</v>
      </c>
      <c r="B16" s="221">
        <v>117.5</v>
      </c>
      <c r="C16" s="224">
        <v>65.3</v>
      </c>
      <c r="D16" s="227">
        <v>37.5</v>
      </c>
      <c r="E16" s="8">
        <f t="shared" si="0"/>
        <v>220.3</v>
      </c>
      <c r="F16" s="11">
        <v>5</v>
      </c>
      <c r="G16" s="4"/>
      <c r="H16" s="15">
        <f t="shared" si="1"/>
        <v>5</v>
      </c>
      <c r="I16" s="16">
        <f t="shared" si="2"/>
        <v>117.5</v>
      </c>
      <c r="J16" s="17">
        <f t="shared" si="3"/>
        <v>70.3</v>
      </c>
      <c r="K16" s="67">
        <f t="shared" si="4"/>
        <v>37.5</v>
      </c>
      <c r="L16" s="80">
        <f t="shared" si="5"/>
        <v>225.3</v>
      </c>
    </row>
    <row r="17" spans="1:12" ht="27.75" customHeight="1" x14ac:dyDescent="0.15">
      <c r="A17" s="75" t="s">
        <v>20</v>
      </c>
      <c r="B17" s="222">
        <v>132.69999999999999</v>
      </c>
      <c r="C17" s="225">
        <v>126.5</v>
      </c>
      <c r="D17" s="228">
        <v>61</v>
      </c>
      <c r="E17" s="8">
        <f t="shared" si="0"/>
        <v>320.2</v>
      </c>
      <c r="F17" s="11"/>
      <c r="G17" s="4"/>
      <c r="H17" s="15">
        <f t="shared" si="1"/>
        <v>0</v>
      </c>
      <c r="I17" s="57">
        <f t="shared" si="2"/>
        <v>132.69999999999999</v>
      </c>
      <c r="J17" s="116">
        <f t="shared" si="3"/>
        <v>126.5</v>
      </c>
      <c r="K17" s="117">
        <f t="shared" si="4"/>
        <v>61</v>
      </c>
      <c r="L17" s="118">
        <f t="shared" si="5"/>
        <v>320.2</v>
      </c>
    </row>
    <row r="18" spans="1:12" ht="16" x14ac:dyDescent="0.2">
      <c r="A18" s="75" t="s">
        <v>21</v>
      </c>
      <c r="B18" s="221">
        <v>269.89999999999998</v>
      </c>
      <c r="C18" s="224">
        <v>274.7</v>
      </c>
      <c r="D18" s="227">
        <v>72.900000000000006</v>
      </c>
      <c r="E18" s="8">
        <f t="shared" si="0"/>
        <v>617.49999999999989</v>
      </c>
      <c r="F18" s="11"/>
      <c r="G18" s="4"/>
      <c r="H18" s="15">
        <f t="shared" si="1"/>
        <v>0</v>
      </c>
      <c r="I18" s="16">
        <f t="shared" si="2"/>
        <v>269.89999999999998</v>
      </c>
      <c r="J18" s="17">
        <f t="shared" si="3"/>
        <v>274.7</v>
      </c>
      <c r="K18" s="67">
        <f t="shared" si="4"/>
        <v>72.900000000000006</v>
      </c>
      <c r="L18" s="80">
        <f t="shared" si="5"/>
        <v>617.49999999999989</v>
      </c>
    </row>
    <row r="19" spans="1:12" ht="16" x14ac:dyDescent="0.2">
      <c r="A19" s="75" t="s">
        <v>22</v>
      </c>
      <c r="B19" s="221">
        <v>90.6</v>
      </c>
      <c r="C19" s="224">
        <v>52.5</v>
      </c>
      <c r="D19" s="227">
        <v>15.4</v>
      </c>
      <c r="E19" s="8">
        <f t="shared" si="0"/>
        <v>158.5</v>
      </c>
      <c r="F19" s="11"/>
      <c r="G19" s="4"/>
      <c r="H19" s="15">
        <f t="shared" si="1"/>
        <v>0</v>
      </c>
      <c r="I19" s="16">
        <f t="shared" si="2"/>
        <v>90.6</v>
      </c>
      <c r="J19" s="17">
        <f t="shared" si="3"/>
        <v>52.5</v>
      </c>
      <c r="K19" s="67">
        <f t="shared" si="4"/>
        <v>15.4</v>
      </c>
      <c r="L19" s="80">
        <f t="shared" si="5"/>
        <v>158.5</v>
      </c>
    </row>
    <row r="20" spans="1:12" ht="16" x14ac:dyDescent="0.2">
      <c r="A20" s="98" t="s">
        <v>23</v>
      </c>
      <c r="B20" s="221">
        <v>150.30000000000001</v>
      </c>
      <c r="C20" s="224">
        <v>143.80000000000001</v>
      </c>
      <c r="D20" s="227">
        <v>43.7</v>
      </c>
      <c r="E20" s="128">
        <f t="shared" si="0"/>
        <v>337.8</v>
      </c>
      <c r="F20" s="11"/>
      <c r="G20" s="4"/>
      <c r="H20" s="15">
        <f t="shared" si="1"/>
        <v>0</v>
      </c>
      <c r="I20" s="16">
        <f t="shared" si="2"/>
        <v>150.30000000000001</v>
      </c>
      <c r="J20" s="17">
        <f t="shared" si="3"/>
        <v>143.80000000000001</v>
      </c>
      <c r="K20" s="67">
        <f t="shared" si="4"/>
        <v>43.7</v>
      </c>
      <c r="L20" s="80">
        <f t="shared" si="5"/>
        <v>337.8</v>
      </c>
    </row>
    <row r="21" spans="1:12" ht="16" x14ac:dyDescent="0.2">
      <c r="A21" s="75" t="s">
        <v>24</v>
      </c>
      <c r="B21" s="221">
        <v>114.8</v>
      </c>
      <c r="C21" s="224">
        <v>110.4</v>
      </c>
      <c r="D21" s="227">
        <v>85.4</v>
      </c>
      <c r="E21" s="8">
        <f t="shared" si="0"/>
        <v>310.60000000000002</v>
      </c>
      <c r="F21" s="11"/>
      <c r="G21" s="4"/>
      <c r="H21" s="15">
        <f t="shared" si="1"/>
        <v>0</v>
      </c>
      <c r="I21" s="16">
        <f t="shared" si="2"/>
        <v>114.8</v>
      </c>
      <c r="J21" s="17">
        <f t="shared" si="3"/>
        <v>110.4</v>
      </c>
      <c r="K21" s="67">
        <f t="shared" si="4"/>
        <v>85.4</v>
      </c>
      <c r="L21" s="80">
        <f t="shared" si="5"/>
        <v>310.60000000000002</v>
      </c>
    </row>
    <row r="22" spans="1:12" ht="16" x14ac:dyDescent="0.2">
      <c r="A22" s="75" t="s">
        <v>25</v>
      </c>
      <c r="B22" s="221">
        <v>107.2</v>
      </c>
      <c r="C22" s="224">
        <v>84.4</v>
      </c>
      <c r="D22" s="227">
        <v>30</v>
      </c>
      <c r="E22" s="8">
        <f t="shared" si="0"/>
        <v>221.60000000000002</v>
      </c>
      <c r="F22" s="11">
        <v>5.5</v>
      </c>
      <c r="G22" s="4"/>
      <c r="H22" s="15">
        <f t="shared" si="1"/>
        <v>5.5</v>
      </c>
      <c r="I22" s="16">
        <f t="shared" si="2"/>
        <v>107.2</v>
      </c>
      <c r="J22" s="17">
        <f t="shared" si="3"/>
        <v>89.9</v>
      </c>
      <c r="K22" s="67">
        <f t="shared" si="4"/>
        <v>30</v>
      </c>
      <c r="L22" s="80">
        <f t="shared" si="5"/>
        <v>227.10000000000002</v>
      </c>
    </row>
    <row r="23" spans="1:12" ht="16" x14ac:dyDescent="0.2">
      <c r="A23" s="75" t="s">
        <v>41</v>
      </c>
      <c r="B23" s="221">
        <v>95.4</v>
      </c>
      <c r="C23" s="224">
        <v>59.2</v>
      </c>
      <c r="D23" s="227">
        <v>9.5</v>
      </c>
      <c r="E23" s="8">
        <f t="shared" si="0"/>
        <v>164.10000000000002</v>
      </c>
      <c r="F23" s="11"/>
      <c r="G23" s="4"/>
      <c r="H23" s="15">
        <f t="shared" si="1"/>
        <v>0</v>
      </c>
      <c r="I23" s="16">
        <f t="shared" si="2"/>
        <v>95.4</v>
      </c>
      <c r="J23" s="17">
        <f t="shared" si="3"/>
        <v>59.2</v>
      </c>
      <c r="K23" s="67">
        <f t="shared" si="4"/>
        <v>9.5</v>
      </c>
      <c r="L23" s="80">
        <f t="shared" si="5"/>
        <v>164.10000000000002</v>
      </c>
    </row>
    <row r="24" spans="1:12" ht="16" x14ac:dyDescent="0.2">
      <c r="A24" s="75" t="s">
        <v>26</v>
      </c>
      <c r="B24" s="221">
        <v>108.2</v>
      </c>
      <c r="C24" s="224">
        <v>128.30000000000001</v>
      </c>
      <c r="D24" s="227">
        <v>18</v>
      </c>
      <c r="E24" s="8">
        <f t="shared" si="0"/>
        <v>254.5</v>
      </c>
      <c r="F24" s="125"/>
      <c r="G24" s="4"/>
      <c r="H24" s="15">
        <f t="shared" si="1"/>
        <v>0</v>
      </c>
      <c r="I24" s="16">
        <f t="shared" si="2"/>
        <v>108.2</v>
      </c>
      <c r="J24" s="17">
        <f t="shared" si="3"/>
        <v>128.30000000000001</v>
      </c>
      <c r="K24" s="67">
        <f t="shared" si="4"/>
        <v>18</v>
      </c>
      <c r="L24" s="80">
        <f t="shared" si="5"/>
        <v>254.5</v>
      </c>
    </row>
    <row r="25" spans="1:12" ht="16" x14ac:dyDescent="0.2">
      <c r="A25" s="75" t="s">
        <v>27</v>
      </c>
      <c r="B25" s="221">
        <v>137.80000000000001</v>
      </c>
      <c r="C25" s="224">
        <v>194.8</v>
      </c>
      <c r="D25" s="227">
        <v>118</v>
      </c>
      <c r="E25" s="8">
        <f t="shared" si="0"/>
        <v>450.6</v>
      </c>
      <c r="F25" s="125">
        <v>2</v>
      </c>
      <c r="G25" s="4"/>
      <c r="H25" s="15">
        <f t="shared" si="1"/>
        <v>2</v>
      </c>
      <c r="I25" s="16">
        <f t="shared" si="2"/>
        <v>137.80000000000001</v>
      </c>
      <c r="J25" s="17">
        <f t="shared" si="3"/>
        <v>196.8</v>
      </c>
      <c r="K25" s="67">
        <f t="shared" si="4"/>
        <v>118</v>
      </c>
      <c r="L25" s="80">
        <f t="shared" si="5"/>
        <v>452.6</v>
      </c>
    </row>
    <row r="26" spans="1:12" ht="16" x14ac:dyDescent="0.2">
      <c r="A26" s="75" t="s">
        <v>28</v>
      </c>
      <c r="B26" s="221">
        <v>115.2</v>
      </c>
      <c r="C26" s="224">
        <v>114</v>
      </c>
      <c r="D26" s="227">
        <v>4.5</v>
      </c>
      <c r="E26" s="8">
        <f t="shared" si="0"/>
        <v>233.7</v>
      </c>
      <c r="F26" s="125"/>
      <c r="G26" s="4"/>
      <c r="H26" s="15">
        <f t="shared" si="1"/>
        <v>0</v>
      </c>
      <c r="I26" s="16">
        <f t="shared" si="2"/>
        <v>115.2</v>
      </c>
      <c r="J26" s="17">
        <f t="shared" si="3"/>
        <v>114</v>
      </c>
      <c r="K26" s="67">
        <f t="shared" si="4"/>
        <v>4.5</v>
      </c>
      <c r="L26" s="80">
        <f t="shared" si="5"/>
        <v>233.7</v>
      </c>
    </row>
    <row r="27" spans="1:12" ht="16" x14ac:dyDescent="0.2">
      <c r="A27" s="75" t="s">
        <v>29</v>
      </c>
      <c r="B27" s="221">
        <v>115</v>
      </c>
      <c r="C27" s="224">
        <v>82.6</v>
      </c>
      <c r="D27" s="227">
        <v>8</v>
      </c>
      <c r="E27" s="8">
        <f t="shared" si="0"/>
        <v>205.6</v>
      </c>
      <c r="F27" s="125"/>
      <c r="G27" s="4"/>
      <c r="H27" s="15">
        <f t="shared" si="1"/>
        <v>0</v>
      </c>
      <c r="I27" s="16">
        <f t="shared" si="2"/>
        <v>115</v>
      </c>
      <c r="J27" s="17">
        <f t="shared" si="3"/>
        <v>82.6</v>
      </c>
      <c r="K27" s="67">
        <f t="shared" si="4"/>
        <v>8</v>
      </c>
      <c r="L27" s="80">
        <f t="shared" si="5"/>
        <v>205.6</v>
      </c>
    </row>
    <row r="28" spans="1:12" ht="16" x14ac:dyDescent="0.2">
      <c r="A28" s="75" t="s">
        <v>30</v>
      </c>
      <c r="B28" s="221">
        <v>116.6</v>
      </c>
      <c r="C28" s="224">
        <v>101</v>
      </c>
      <c r="D28" s="227">
        <v>40</v>
      </c>
      <c r="E28" s="8">
        <f t="shared" si="0"/>
        <v>257.60000000000002</v>
      </c>
      <c r="F28" s="125"/>
      <c r="G28" s="4"/>
      <c r="H28" s="15">
        <f t="shared" si="1"/>
        <v>0</v>
      </c>
      <c r="I28" s="16">
        <f t="shared" si="2"/>
        <v>116.6</v>
      </c>
      <c r="J28" s="17">
        <f t="shared" si="3"/>
        <v>101</v>
      </c>
      <c r="K28" s="67">
        <f t="shared" si="4"/>
        <v>40</v>
      </c>
      <c r="L28" s="80">
        <f t="shared" si="5"/>
        <v>257.60000000000002</v>
      </c>
    </row>
    <row r="29" spans="1:12" ht="16" x14ac:dyDescent="0.2">
      <c r="A29" s="75" t="s">
        <v>31</v>
      </c>
      <c r="B29" s="221">
        <v>115.5</v>
      </c>
      <c r="C29" s="224">
        <v>97.7</v>
      </c>
      <c r="D29" s="227">
        <v>12</v>
      </c>
      <c r="E29" s="8">
        <f t="shared" si="0"/>
        <v>225.2</v>
      </c>
      <c r="F29" s="126"/>
      <c r="G29" s="23"/>
      <c r="H29" s="15">
        <f t="shared" si="1"/>
        <v>0</v>
      </c>
      <c r="I29" s="16">
        <f t="shared" si="2"/>
        <v>115.5</v>
      </c>
      <c r="J29" s="17">
        <f t="shared" si="3"/>
        <v>97.7</v>
      </c>
      <c r="K29" s="67">
        <f t="shared" si="4"/>
        <v>12</v>
      </c>
      <c r="L29" s="80">
        <f t="shared" si="5"/>
        <v>225.2</v>
      </c>
    </row>
    <row r="30" spans="1:12" ht="16" x14ac:dyDescent="0.2">
      <c r="A30" s="75" t="s">
        <v>32</v>
      </c>
      <c r="B30" s="221">
        <v>119.5</v>
      </c>
      <c r="C30" s="224">
        <v>107.6</v>
      </c>
      <c r="D30" s="227">
        <v>75</v>
      </c>
      <c r="E30" s="8">
        <f t="shared" si="0"/>
        <v>302.10000000000002</v>
      </c>
      <c r="F30" s="126"/>
      <c r="G30" s="23"/>
      <c r="H30" s="15">
        <f t="shared" si="1"/>
        <v>0</v>
      </c>
      <c r="I30" s="16">
        <f t="shared" si="2"/>
        <v>119.5</v>
      </c>
      <c r="J30" s="17">
        <f t="shared" si="3"/>
        <v>107.6</v>
      </c>
      <c r="K30" s="67">
        <f t="shared" si="4"/>
        <v>75</v>
      </c>
      <c r="L30" s="80">
        <f t="shared" si="5"/>
        <v>302.10000000000002</v>
      </c>
    </row>
    <row r="31" spans="1:12" ht="16" x14ac:dyDescent="0.2">
      <c r="A31" s="75" t="s">
        <v>33</v>
      </c>
      <c r="B31" s="221">
        <v>134.9</v>
      </c>
      <c r="C31" s="224">
        <v>97.6</v>
      </c>
      <c r="D31" s="227">
        <v>50</v>
      </c>
      <c r="E31" s="8">
        <f t="shared" si="0"/>
        <v>282.5</v>
      </c>
      <c r="F31" s="126"/>
      <c r="G31" s="23"/>
      <c r="H31" s="15">
        <f t="shared" si="1"/>
        <v>0</v>
      </c>
      <c r="I31" s="16">
        <f t="shared" si="2"/>
        <v>134.9</v>
      </c>
      <c r="J31" s="17">
        <f t="shared" si="3"/>
        <v>97.6</v>
      </c>
      <c r="K31" s="67">
        <f t="shared" si="4"/>
        <v>50</v>
      </c>
      <c r="L31" s="80">
        <f t="shared" si="5"/>
        <v>282.5</v>
      </c>
    </row>
    <row r="32" spans="1:12" ht="30" x14ac:dyDescent="0.15">
      <c r="A32" s="75" t="s">
        <v>34</v>
      </c>
      <c r="B32" s="222">
        <v>129.6</v>
      </c>
      <c r="C32" s="225">
        <v>150.5</v>
      </c>
      <c r="D32" s="228">
        <v>75</v>
      </c>
      <c r="E32" s="8">
        <f t="shared" si="0"/>
        <v>355.1</v>
      </c>
      <c r="F32" s="136"/>
      <c r="G32" s="135"/>
      <c r="H32" s="15">
        <f t="shared" si="1"/>
        <v>0</v>
      </c>
      <c r="I32" s="57">
        <f t="shared" si="2"/>
        <v>129.6</v>
      </c>
      <c r="J32" s="116">
        <f t="shared" si="3"/>
        <v>150.5</v>
      </c>
      <c r="K32" s="117">
        <f t="shared" si="4"/>
        <v>75</v>
      </c>
      <c r="L32" s="118">
        <f t="shared" si="5"/>
        <v>355.1</v>
      </c>
    </row>
    <row r="33" spans="1:21" ht="16" x14ac:dyDescent="0.2">
      <c r="A33" s="75" t="s">
        <v>35</v>
      </c>
      <c r="B33" s="221">
        <v>125.9</v>
      </c>
      <c r="C33" s="224">
        <v>148.9</v>
      </c>
      <c r="D33" s="227">
        <v>54</v>
      </c>
      <c r="E33" s="8">
        <f t="shared" si="0"/>
        <v>328.8</v>
      </c>
      <c r="F33" s="126">
        <v>1.1000000000000001</v>
      </c>
      <c r="G33" s="23"/>
      <c r="H33" s="15">
        <f t="shared" si="1"/>
        <v>1.1000000000000001</v>
      </c>
      <c r="I33" s="16">
        <f t="shared" si="2"/>
        <v>125.9</v>
      </c>
      <c r="J33" s="17">
        <f t="shared" si="3"/>
        <v>150</v>
      </c>
      <c r="K33" s="67">
        <f t="shared" si="4"/>
        <v>54</v>
      </c>
      <c r="L33" s="80">
        <f t="shared" si="5"/>
        <v>329.9</v>
      </c>
    </row>
    <row r="34" spans="1:21" ht="17" thickBot="1" x14ac:dyDescent="0.25">
      <c r="A34" s="76" t="s">
        <v>36</v>
      </c>
      <c r="B34" s="221">
        <v>143.19999999999999</v>
      </c>
      <c r="C34" s="226">
        <v>132.9</v>
      </c>
      <c r="D34" s="229">
        <v>35.6</v>
      </c>
      <c r="E34" s="8">
        <f t="shared" si="0"/>
        <v>311.70000000000005</v>
      </c>
      <c r="F34" s="127">
        <v>6</v>
      </c>
      <c r="G34" s="24"/>
      <c r="H34" s="19">
        <f t="shared" si="1"/>
        <v>6</v>
      </c>
      <c r="I34" s="16">
        <f t="shared" si="2"/>
        <v>143.19999999999999</v>
      </c>
      <c r="J34" s="51">
        <f t="shared" si="3"/>
        <v>138.9</v>
      </c>
      <c r="K34" s="67">
        <f t="shared" si="4"/>
        <v>35.6</v>
      </c>
      <c r="L34" s="80">
        <f t="shared" si="5"/>
        <v>317.70000000000005</v>
      </c>
    </row>
    <row r="35" spans="1:21" ht="15" thickBot="1" x14ac:dyDescent="0.2">
      <c r="A35" s="26" t="s">
        <v>3</v>
      </c>
      <c r="B35" s="223">
        <f>SUM(B10:B34)</f>
        <v>3170.2999999999997</v>
      </c>
      <c r="C35" s="121">
        <f>SUM(C10:C34)</f>
        <v>2923.9</v>
      </c>
      <c r="D35" s="230">
        <f>SUM(D10:D34)</f>
        <v>1106.7999999999997</v>
      </c>
      <c r="E35" s="129">
        <f t="shared" si="0"/>
        <v>7201</v>
      </c>
      <c r="F35" s="82">
        <f>SUM(F10:F34)</f>
        <v>23.8</v>
      </c>
      <c r="G35" s="20">
        <f>SUM(G10:G34)</f>
        <v>0</v>
      </c>
      <c r="H35" s="122">
        <f>SUM(H10:H34)</f>
        <v>23.8</v>
      </c>
      <c r="I35" s="82">
        <f t="shared" si="2"/>
        <v>3170.2999999999997</v>
      </c>
      <c r="J35" s="115">
        <f>C35+F35</f>
        <v>2947.7000000000003</v>
      </c>
      <c r="K35" s="78">
        <f>SUM(K10:K34)</f>
        <v>1106.7999999999997</v>
      </c>
      <c r="L35" s="79">
        <f>SUM(L10:L34)</f>
        <v>7224.8</v>
      </c>
    </row>
    <row r="36" spans="1:21" ht="16" x14ac:dyDescent="0.2">
      <c r="C36" s="209"/>
      <c r="D36" s="209"/>
      <c r="E36" s="210" t="s">
        <v>45</v>
      </c>
      <c r="F36" s="211"/>
      <c r="G36" s="211"/>
      <c r="H36" s="211"/>
      <c r="I36" s="211"/>
      <c r="J36" s="211"/>
      <c r="K36" s="209"/>
      <c r="L36" s="209"/>
    </row>
    <row r="39" spans="1:21" ht="16" x14ac:dyDescent="0.2">
      <c r="A39" s="27"/>
      <c r="B39" s="27"/>
      <c r="C39" s="27"/>
      <c r="D39" s="27"/>
      <c r="E39" s="27"/>
      <c r="F39" s="27"/>
      <c r="H39" s="28"/>
      <c r="I39" s="28"/>
      <c r="J39" s="28"/>
    </row>
    <row r="42" spans="1:21" ht="14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1"/>
      <c r="U42" s="1"/>
    </row>
  </sheetData>
  <mergeCells count="16">
    <mergeCell ref="A5:L5"/>
    <mergeCell ref="A7:A9"/>
    <mergeCell ref="B7:E7"/>
    <mergeCell ref="F7:H7"/>
    <mergeCell ref="I7:L7"/>
    <mergeCell ref="B8:B9"/>
    <mergeCell ref="C8:C9"/>
    <mergeCell ref="D8:D9"/>
    <mergeCell ref="E8:E9"/>
    <mergeCell ref="J8:J9"/>
    <mergeCell ref="K8:K9"/>
    <mergeCell ref="L8:L9"/>
    <mergeCell ref="F8:F9"/>
    <mergeCell ref="G8:G9"/>
    <mergeCell ref="H8:H9"/>
    <mergeCell ref="I8:I9"/>
  </mergeCells>
  <phoneticPr fontId="15" type="noConversion"/>
  <pageMargins left="0.9055118110236221" right="0.11811023622047245" top="0" bottom="0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 priedas</vt:lpstr>
      <vt:lpstr>2.1 priedas</vt:lpstr>
      <vt:lpstr>2.2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Microsoft Office User</cp:lastModifiedBy>
  <cp:lastPrinted>2021-01-21T06:39:07Z</cp:lastPrinted>
  <dcterms:created xsi:type="dcterms:W3CDTF">2007-01-22T14:34:42Z</dcterms:created>
  <dcterms:modified xsi:type="dcterms:W3CDTF">2021-02-02T11:17:41Z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LabbisDVSAttachmentId">
    <vt:lpwstr xmlns:vt="http://schemas.openxmlformats.org/officeDocument/2006/docPropsVTypes">4d957685-fe02-4576-ba3b-6fd76a021fa1</vt:lpwstr>
  </op:property>
</op:Properties>
</file>